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dorHawaii\Desktop\Robert\01 Karateverein Dresden\Dresden Open\"/>
    </mc:Choice>
  </mc:AlternateContent>
  <bookViews>
    <workbookView xWindow="0" yWindow="0" windowWidth="20490" windowHeight="7905"/>
  </bookViews>
  <sheets>
    <sheet name="Stammdaten" sheetId="3" r:id="rId1"/>
    <sheet name="Meldeliste" sheetId="1" r:id="rId2"/>
    <sheet name="Tabelle2" sheetId="2" state="hidden" r:id="rId3"/>
  </sheets>
  <definedNames>
    <definedName name="_xlnm._FilterDatabase" localSheetId="2" hidden="1">Tabelle2!$O$4:$O$8</definedName>
    <definedName name="Junioren">Tabelle2!$O$5:$O$6</definedName>
    <definedName name="Juniorenm">Tabelle2!$O$5:$O$6</definedName>
    <definedName name="maxi">Tabelle2!$O$5:$O$8</definedName>
    <definedName name="maxi1">Tabelle2!$O$4:$O$8</definedName>
    <definedName name="medi">Tabelle2!$P$5:$P$8</definedName>
    <definedName name="medi1">Tabelle2!$P$4:$P$8</definedName>
    <definedName name="mikro">Tabelle2!$R$5:$R$8</definedName>
    <definedName name="mikro1">Tabelle2!$R$4:$R$8</definedName>
    <definedName name="mini">Tabelle2!$Q$5:$Q$6</definedName>
    <definedName name="mini1">Tabelle2!$Q$4:$Q$6</definedName>
    <definedName name="nano">Tabelle2!$S$5:$S$6</definedName>
    <definedName name="nano1">Tabelle2!$S$4:$S$6</definedName>
    <definedName name="super">Tabelle2!$N$5:$N$8</definedName>
    <definedName name="super1">Tabelle2!$N$4:$N$8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3" l="1"/>
  <c r="D29" i="3"/>
  <c r="D26" i="3"/>
  <c r="D25" i="3"/>
  <c r="D24" i="3"/>
  <c r="D23" i="3"/>
  <c r="AL31" i="1"/>
  <c r="V31" i="1"/>
  <c r="J10" i="1"/>
  <c r="J11" i="1"/>
  <c r="J12" i="1"/>
  <c r="J13" i="1"/>
  <c r="J14" i="1"/>
  <c r="J15" i="1"/>
  <c r="J16" i="1"/>
  <c r="J17" i="1"/>
  <c r="J18" i="1"/>
  <c r="J19" i="1"/>
  <c r="J20" i="1"/>
  <c r="J21" i="1"/>
  <c r="J22" i="1"/>
  <c r="J23" i="1"/>
  <c r="J24" i="1"/>
  <c r="J25" i="1"/>
  <c r="J26" i="1"/>
  <c r="J27" i="1"/>
  <c r="J28" i="1"/>
  <c r="J29" i="1"/>
  <c r="J30" i="1"/>
  <c r="M10" i="1"/>
  <c r="M11" i="1"/>
  <c r="M12" i="1"/>
  <c r="M13" i="1"/>
  <c r="M14" i="1"/>
  <c r="M15" i="1"/>
  <c r="M16" i="1"/>
  <c r="M17" i="1"/>
  <c r="M18" i="1"/>
  <c r="M19" i="1"/>
  <c r="M20" i="1"/>
  <c r="M21" i="1"/>
  <c r="M22" i="1"/>
  <c r="M23" i="1"/>
  <c r="M24" i="1"/>
  <c r="M25" i="1"/>
  <c r="M26" i="1"/>
  <c r="M27" i="1"/>
  <c r="M28" i="1"/>
  <c r="M29" i="1"/>
  <c r="M30" i="1"/>
  <c r="J9" i="1"/>
  <c r="M9" i="1"/>
  <c r="T10" i="1"/>
  <c r="T11" i="1"/>
  <c r="T12" i="1"/>
  <c r="T13" i="1"/>
  <c r="T14" i="1"/>
  <c r="T15" i="1"/>
  <c r="T16" i="1"/>
  <c r="T17" i="1"/>
  <c r="T18" i="1"/>
  <c r="T19" i="1"/>
  <c r="T20" i="1"/>
  <c r="T21" i="1"/>
  <c r="T22" i="1"/>
  <c r="T23" i="1"/>
  <c r="T24" i="1"/>
  <c r="T25" i="1"/>
  <c r="T26" i="1"/>
  <c r="T27" i="1"/>
  <c r="T28" i="1"/>
  <c r="T29" i="1"/>
  <c r="T30" i="1"/>
  <c r="T9" i="1"/>
  <c r="Q10" i="1"/>
  <c r="Q11" i="1"/>
  <c r="Q12" i="1"/>
  <c r="Q13" i="1"/>
  <c r="Q14" i="1"/>
  <c r="Q15" i="1"/>
  <c r="Q16" i="1"/>
  <c r="Q17" i="1"/>
  <c r="Q18" i="1"/>
  <c r="Q19" i="1"/>
  <c r="Q20" i="1"/>
  <c r="Q21" i="1"/>
  <c r="Q22" i="1"/>
  <c r="Q23" i="1"/>
  <c r="Q24" i="1"/>
  <c r="Q25" i="1"/>
  <c r="Q26" i="1"/>
  <c r="Q27" i="1"/>
  <c r="Q28" i="1"/>
  <c r="Q29" i="1"/>
  <c r="Q30" i="1"/>
  <c r="Q9" i="1"/>
  <c r="E4" i="1" l="1"/>
  <c r="AB4" i="1" s="1"/>
  <c r="E3" i="1"/>
  <c r="AB3" i="1" s="1"/>
  <c r="E2" i="1"/>
  <c r="AB2" i="1" s="1"/>
  <c r="E1" i="1"/>
  <c r="AB1" i="1" s="1"/>
  <c r="AK10" i="1"/>
  <c r="AK11" i="1"/>
  <c r="AK12" i="1"/>
  <c r="AK13" i="1"/>
  <c r="AK14" i="1"/>
  <c r="AK15" i="1"/>
  <c r="AK16" i="1"/>
  <c r="AK17" i="1"/>
  <c r="AK18" i="1"/>
  <c r="AK19" i="1"/>
  <c r="AK20" i="1"/>
  <c r="AK21" i="1"/>
  <c r="AK22" i="1"/>
  <c r="AK23" i="1"/>
  <c r="AK24" i="1"/>
  <c r="AK25" i="1"/>
  <c r="AK26" i="1"/>
  <c r="AK27" i="1"/>
  <c r="AK28" i="1"/>
  <c r="AK29" i="1"/>
  <c r="AK30" i="1"/>
  <c r="AJ10" i="1"/>
  <c r="AJ11" i="1"/>
  <c r="AJ12" i="1"/>
  <c r="AJ13" i="1"/>
  <c r="AJ14" i="1"/>
  <c r="AJ15" i="1"/>
  <c r="AJ16" i="1"/>
  <c r="AJ17" i="1"/>
  <c r="AJ18" i="1"/>
  <c r="AJ19" i="1"/>
  <c r="AJ20" i="1"/>
  <c r="AJ21" i="1"/>
  <c r="AJ22" i="1"/>
  <c r="AJ23" i="1"/>
  <c r="AJ24" i="1"/>
  <c r="AJ25" i="1"/>
  <c r="AJ26" i="1"/>
  <c r="AJ27" i="1"/>
  <c r="AJ28" i="1"/>
  <c r="AJ29" i="1"/>
  <c r="AJ30" i="1"/>
  <c r="AJ9" i="1"/>
  <c r="AK9" i="1" s="1"/>
  <c r="AG10" i="1"/>
  <c r="AG11" i="1"/>
  <c r="AG12" i="1"/>
  <c r="AG13" i="1"/>
  <c r="AG14" i="1"/>
  <c r="AG15" i="1"/>
  <c r="AG16" i="1"/>
  <c r="AG17" i="1"/>
  <c r="AG18" i="1"/>
  <c r="AG19" i="1"/>
  <c r="AG20" i="1"/>
  <c r="AG21" i="1"/>
  <c r="AG22" i="1"/>
  <c r="AG23" i="1"/>
  <c r="AG24" i="1"/>
  <c r="AG25" i="1"/>
  <c r="AG26" i="1"/>
  <c r="AG27" i="1"/>
  <c r="AG28" i="1"/>
  <c r="AG29" i="1"/>
  <c r="AG30" i="1"/>
  <c r="AG9" i="1"/>
  <c r="AL12" i="1"/>
  <c r="AL13" i="1"/>
  <c r="AL14" i="1"/>
  <c r="AL15" i="1"/>
  <c r="AL16" i="1"/>
  <c r="AL17" i="1"/>
  <c r="AL18" i="1"/>
  <c r="AL19" i="1"/>
  <c r="AL20" i="1"/>
  <c r="AL21" i="1"/>
  <c r="AL22" i="1"/>
  <c r="AL23" i="1"/>
  <c r="AL24" i="1"/>
  <c r="AL25" i="1"/>
  <c r="AL26" i="1"/>
  <c r="AL27" i="1"/>
  <c r="AL28" i="1"/>
  <c r="AL29" i="1"/>
  <c r="AL30" i="1"/>
  <c r="AH11" i="1"/>
  <c r="AL11" i="1" s="1"/>
  <c r="AH12" i="1"/>
  <c r="AH13" i="1"/>
  <c r="AH14" i="1"/>
  <c r="AH15" i="1"/>
  <c r="AH16" i="1"/>
  <c r="AH17" i="1"/>
  <c r="AH18" i="1"/>
  <c r="AH19" i="1"/>
  <c r="AH20" i="1"/>
  <c r="AH21" i="1"/>
  <c r="AH22" i="1"/>
  <c r="AH23" i="1"/>
  <c r="AH24" i="1"/>
  <c r="AH25" i="1"/>
  <c r="AH26" i="1"/>
  <c r="AH27" i="1"/>
  <c r="AH28" i="1"/>
  <c r="AH29" i="1"/>
  <c r="AH30" i="1"/>
  <c r="AH10" i="1"/>
  <c r="AL10" i="1" s="1"/>
  <c r="AH9" i="1"/>
  <c r="R10" i="1"/>
  <c r="R11" i="1"/>
  <c r="R12" i="1"/>
  <c r="R15" i="1"/>
  <c r="R16" i="1"/>
  <c r="R17" i="1"/>
  <c r="R18" i="1"/>
  <c r="R19" i="1"/>
  <c r="R20" i="1"/>
  <c r="R21" i="1"/>
  <c r="R22" i="1"/>
  <c r="R23" i="1"/>
  <c r="R24" i="1"/>
  <c r="R25" i="1"/>
  <c r="R26" i="1"/>
  <c r="R27" i="1"/>
  <c r="R28" i="1"/>
  <c r="R29" i="1"/>
  <c r="R30" i="1"/>
  <c r="U30" i="1"/>
  <c r="U29" i="1"/>
  <c r="U28" i="1"/>
  <c r="U27" i="1"/>
  <c r="U26" i="1"/>
  <c r="U25" i="1"/>
  <c r="U24" i="1"/>
  <c r="U23" i="1"/>
  <c r="U22" i="1"/>
  <c r="U21" i="1"/>
  <c r="U20" i="1"/>
  <c r="U19" i="1"/>
  <c r="U18" i="1"/>
  <c r="U17" i="1"/>
  <c r="U16" i="1"/>
  <c r="U15" i="1"/>
  <c r="U14" i="1"/>
  <c r="U13" i="1"/>
  <c r="U12" i="1"/>
  <c r="U11" i="1"/>
  <c r="U10" i="1"/>
  <c r="N30" i="1"/>
  <c r="N29" i="1"/>
  <c r="N28" i="1"/>
  <c r="N27" i="1"/>
  <c r="N26" i="1"/>
  <c r="N25" i="1"/>
  <c r="N24" i="1"/>
  <c r="N23" i="1"/>
  <c r="N22" i="1"/>
  <c r="N21" i="1"/>
  <c r="N20" i="1"/>
  <c r="N19" i="1"/>
  <c r="N18" i="1"/>
  <c r="N17" i="1"/>
  <c r="N16" i="1"/>
  <c r="N15" i="1"/>
  <c r="N13" i="1"/>
  <c r="N12" i="1"/>
  <c r="N10" i="1"/>
  <c r="K10" i="1"/>
  <c r="V10" i="1" s="1"/>
  <c r="K11" i="1"/>
  <c r="K15" i="1"/>
  <c r="V15" i="1" s="1"/>
  <c r="K16" i="1"/>
  <c r="K17" i="1"/>
  <c r="K18" i="1"/>
  <c r="V18" i="1" s="1"/>
  <c r="K19" i="1"/>
  <c r="V19" i="1" s="1"/>
  <c r="K20" i="1"/>
  <c r="K21" i="1"/>
  <c r="K22" i="1"/>
  <c r="V22" i="1" s="1"/>
  <c r="K23" i="1"/>
  <c r="V23" i="1" s="1"/>
  <c r="K24" i="1"/>
  <c r="K25" i="1"/>
  <c r="K26" i="1"/>
  <c r="V26" i="1" s="1"/>
  <c r="K27" i="1"/>
  <c r="V27" i="1" s="1"/>
  <c r="K28" i="1"/>
  <c r="K29" i="1"/>
  <c r="K30" i="1"/>
  <c r="V30" i="1" s="1"/>
  <c r="AL9" i="1" l="1"/>
  <c r="C20" i="3" s="1"/>
  <c r="V29" i="1"/>
  <c r="V25" i="1"/>
  <c r="V21" i="1"/>
  <c r="V17" i="1"/>
  <c r="V28" i="1"/>
  <c r="V24" i="1"/>
  <c r="V20" i="1"/>
  <c r="V16" i="1"/>
  <c r="K14" i="1"/>
  <c r="F11" i="1"/>
  <c r="F12" i="1"/>
  <c r="F13" i="1"/>
  <c r="F14" i="1"/>
  <c r="F15" i="1"/>
  <c r="G15" i="1" s="1"/>
  <c r="F16" i="1"/>
  <c r="G16" i="1" s="1"/>
  <c r="F17" i="1"/>
  <c r="G17" i="1" s="1"/>
  <c r="F18" i="1"/>
  <c r="G18" i="1" s="1"/>
  <c r="F19" i="1"/>
  <c r="G19" i="1" s="1"/>
  <c r="F20" i="1"/>
  <c r="G20" i="1" s="1"/>
  <c r="F21" i="1"/>
  <c r="G21" i="1" s="1"/>
  <c r="F22" i="1"/>
  <c r="G22" i="1" s="1"/>
  <c r="F23" i="1"/>
  <c r="G23" i="1" s="1"/>
  <c r="F24" i="1"/>
  <c r="G24" i="1" s="1"/>
  <c r="F25" i="1"/>
  <c r="G25" i="1" s="1"/>
  <c r="F26" i="1"/>
  <c r="G26" i="1" s="1"/>
  <c r="F27" i="1"/>
  <c r="G27" i="1" s="1"/>
  <c r="F28" i="1"/>
  <c r="G28" i="1" s="1"/>
  <c r="F29" i="1"/>
  <c r="G29" i="1" s="1"/>
  <c r="F30" i="1"/>
  <c r="G30" i="1" s="1"/>
  <c r="F9" i="1"/>
  <c r="K9" i="1" s="1"/>
  <c r="F10" i="1"/>
  <c r="G10" i="1" s="1"/>
  <c r="G12" i="1" l="1"/>
  <c r="K12" i="1"/>
  <c r="V12" i="1" s="1"/>
  <c r="G14" i="1"/>
  <c r="R14" i="1"/>
  <c r="N14" i="1"/>
  <c r="G13" i="1"/>
  <c r="R13" i="1"/>
  <c r="K13" i="1"/>
  <c r="V13" i="1" s="1"/>
  <c r="G9" i="1"/>
  <c r="U9" i="1"/>
  <c r="N9" i="1"/>
  <c r="R9" i="1"/>
  <c r="G11" i="1"/>
  <c r="N11" i="1"/>
  <c r="V11" i="1" s="1"/>
  <c r="V14" i="1" l="1"/>
  <c r="V9" i="1"/>
  <c r="C19" i="3" s="1"/>
  <c r="E20" i="3" s="1"/>
</calcChain>
</file>

<file path=xl/sharedStrings.xml><?xml version="1.0" encoding="utf-8"?>
<sst xmlns="http://schemas.openxmlformats.org/spreadsheetml/2006/main" count="513" uniqueCount="179">
  <si>
    <t>Name des Ansprechpartners</t>
  </si>
  <si>
    <t>Name des Vereins</t>
  </si>
  <si>
    <t>Kontaktnummer</t>
  </si>
  <si>
    <t>Kontaktemail</t>
  </si>
  <si>
    <t>Name</t>
  </si>
  <si>
    <t>Vorname</t>
  </si>
  <si>
    <t>Altersklasse</t>
  </si>
  <si>
    <t>Kata Einzel</t>
  </si>
  <si>
    <t>Kumite Einzel</t>
  </si>
  <si>
    <t>Geschlecht</t>
  </si>
  <si>
    <t>Kata Allkat</t>
  </si>
  <si>
    <t>K1</t>
  </si>
  <si>
    <t>K2</t>
  </si>
  <si>
    <t>K3</t>
  </si>
  <si>
    <t>K4</t>
  </si>
  <si>
    <t>K5</t>
  </si>
  <si>
    <t>K6</t>
  </si>
  <si>
    <t>K7</t>
  </si>
  <si>
    <t>K8</t>
  </si>
  <si>
    <t>K9</t>
  </si>
  <si>
    <t>K10</t>
  </si>
  <si>
    <t>K11</t>
  </si>
  <si>
    <t>K12</t>
  </si>
  <si>
    <t>K13</t>
  </si>
  <si>
    <t>K14</t>
  </si>
  <si>
    <t>K15</t>
  </si>
  <si>
    <t>K16</t>
  </si>
  <si>
    <t>K17</t>
  </si>
  <si>
    <t>K18</t>
  </si>
  <si>
    <t>K19</t>
  </si>
  <si>
    <t>K20</t>
  </si>
  <si>
    <t>K21</t>
  </si>
  <si>
    <t>K22</t>
  </si>
  <si>
    <t>K23</t>
  </si>
  <si>
    <t>K24</t>
  </si>
  <si>
    <t>K25</t>
  </si>
  <si>
    <t>K26</t>
  </si>
  <si>
    <t>K27</t>
  </si>
  <si>
    <t>K28</t>
  </si>
  <si>
    <t>K29</t>
  </si>
  <si>
    <t>K30</t>
  </si>
  <si>
    <t>K31</t>
  </si>
  <si>
    <t>K32</t>
  </si>
  <si>
    <t>K33</t>
  </si>
  <si>
    <t>K34</t>
  </si>
  <si>
    <t>K35</t>
  </si>
  <si>
    <t>K36</t>
  </si>
  <si>
    <t>K37</t>
  </si>
  <si>
    <t>K38</t>
  </si>
  <si>
    <t>K39</t>
  </si>
  <si>
    <t>K40</t>
  </si>
  <si>
    <t>K41</t>
  </si>
  <si>
    <t>K42</t>
  </si>
  <si>
    <t>K43</t>
  </si>
  <si>
    <t>K44</t>
  </si>
  <si>
    <t>K45</t>
  </si>
  <si>
    <t>K46</t>
  </si>
  <si>
    <t>K47</t>
  </si>
  <si>
    <t>K48</t>
  </si>
  <si>
    <t>K49</t>
  </si>
  <si>
    <t>K50</t>
  </si>
  <si>
    <t>K51</t>
  </si>
  <si>
    <t>K52</t>
  </si>
  <si>
    <t>K53</t>
  </si>
  <si>
    <t>K54</t>
  </si>
  <si>
    <t>K55</t>
  </si>
  <si>
    <t>K56</t>
  </si>
  <si>
    <t>K57</t>
  </si>
  <si>
    <t>K58</t>
  </si>
  <si>
    <t>K59</t>
  </si>
  <si>
    <t>K60</t>
  </si>
  <si>
    <t>K61</t>
  </si>
  <si>
    <t>K62</t>
  </si>
  <si>
    <t>K63</t>
  </si>
  <si>
    <t>K64</t>
  </si>
  <si>
    <t>K65</t>
  </si>
  <si>
    <t>K66</t>
  </si>
  <si>
    <t>K67</t>
  </si>
  <si>
    <t>K68</t>
  </si>
  <si>
    <t>K69</t>
  </si>
  <si>
    <t>K70</t>
  </si>
  <si>
    <t>K71</t>
  </si>
  <si>
    <t>K72</t>
  </si>
  <si>
    <t>K73</t>
  </si>
  <si>
    <t>K74</t>
  </si>
  <si>
    <t>Jahrgang</t>
  </si>
  <si>
    <t>Kata Team</t>
  </si>
  <si>
    <t>Kumite Team</t>
  </si>
  <si>
    <t>m</t>
  </si>
  <si>
    <t>w</t>
  </si>
  <si>
    <t>U21</t>
  </si>
  <si>
    <t>Junioren</t>
  </si>
  <si>
    <t>Jugend</t>
  </si>
  <si>
    <t>Schüler A</t>
  </si>
  <si>
    <t>Schüler B</t>
  </si>
  <si>
    <t>Geburts-jahr</t>
  </si>
  <si>
    <t>Alters-klasse</t>
  </si>
  <si>
    <t>m / w</t>
  </si>
  <si>
    <t>Start-gebühren</t>
  </si>
  <si>
    <t>Nr</t>
  </si>
  <si>
    <t>Kata Einzel mit Graduierungs-grenze</t>
  </si>
  <si>
    <t>Kinder</t>
  </si>
  <si>
    <t>XXX</t>
  </si>
  <si>
    <t>Auswahl</t>
  </si>
  <si>
    <t>X</t>
  </si>
  <si>
    <t>Grad</t>
  </si>
  <si>
    <t>Gewicht min</t>
  </si>
  <si>
    <t>Gewicht plus</t>
  </si>
  <si>
    <t>Allkat</t>
  </si>
  <si>
    <t>Kumite Einzel Allkat</t>
  </si>
  <si>
    <t>Kumite Einzel nach Gewichtsklassen</t>
  </si>
  <si>
    <t>- 75 kg</t>
  </si>
  <si>
    <t>+ 75 kg</t>
  </si>
  <si>
    <t>- 68 kg</t>
  </si>
  <si>
    <t>+ 68 kg</t>
  </si>
  <si>
    <t>- 57 kg</t>
  </si>
  <si>
    <t>+ 57 kg</t>
  </si>
  <si>
    <t>- 44 kg</t>
  </si>
  <si>
    <t>+ 44 kg</t>
  </si>
  <si>
    <t>- 38 kg</t>
  </si>
  <si>
    <t>+ 38 kg</t>
  </si>
  <si>
    <t>- 35 kg</t>
  </si>
  <si>
    <t>+ 35 kg</t>
  </si>
  <si>
    <t>- 61 kg</t>
  </si>
  <si>
    <t>+ 61 kg</t>
  </si>
  <si>
    <t>- 53 kg</t>
  </si>
  <si>
    <t>+ 53 kg</t>
  </si>
  <si>
    <t>- 47 kg</t>
  </si>
  <si>
    <t>+ 47 kg</t>
  </si>
  <si>
    <t>- 36 kg</t>
  </si>
  <si>
    <t>+ 36 kg</t>
  </si>
  <si>
    <t>nano1</t>
  </si>
  <si>
    <t>mikro1</t>
  </si>
  <si>
    <t>mini1</t>
  </si>
  <si>
    <t>medi1</t>
  </si>
  <si>
    <t>maxi1</t>
  </si>
  <si>
    <t>super1</t>
  </si>
  <si>
    <t>-75 kg</t>
  </si>
  <si>
    <t>+75 kg</t>
  </si>
  <si>
    <t>-61 kg</t>
  </si>
  <si>
    <t>+61 kg</t>
  </si>
  <si>
    <t>Startgebühr</t>
  </si>
  <si>
    <t>Meldeliste für die Einzelstarts</t>
  </si>
  <si>
    <t>Meldeliste für die Teamstarts</t>
  </si>
  <si>
    <t>Teamname</t>
  </si>
  <si>
    <t>Name Starter 1</t>
  </si>
  <si>
    <t>Name Starter 2</t>
  </si>
  <si>
    <t>Name Starter 3</t>
  </si>
  <si>
    <t>Start-gebühr</t>
  </si>
  <si>
    <t>Gesamt</t>
  </si>
  <si>
    <t>mixed</t>
  </si>
  <si>
    <t>Kumite T m</t>
  </si>
  <si>
    <t>Kumite T w</t>
  </si>
  <si>
    <t>Stammdaten für die Meldung zu den Dresden Open</t>
  </si>
  <si>
    <t>Kontaktmail</t>
  </si>
  <si>
    <t>Startgebühren</t>
  </si>
  <si>
    <t>Alle Startgebühren müssen bis zum 10. Januar 2019 auf dem Vereinskonto des Dresdner Karate Team e.V. eingegangen sein. Eine Meldung wird erst nach Eingang der Startgebühr in der Poolliste vermerkt. Wir empfehlen daher frühzeitig zu melden und zu überweisen.</t>
  </si>
  <si>
    <t>Kontodaten</t>
  </si>
  <si>
    <t>Kontoinhaber</t>
  </si>
  <si>
    <t>Dresdner Karate Team e.V.</t>
  </si>
  <si>
    <t>IBAN</t>
  </si>
  <si>
    <t>BIC</t>
  </si>
  <si>
    <t>OSDDDE81XXX</t>
  </si>
  <si>
    <t>DE 37 8505 0300 0221 1486 71</t>
  </si>
  <si>
    <t>Startgebühren nach der Meldung im Meldeformular</t>
  </si>
  <si>
    <t>Einzelstarts</t>
  </si>
  <si>
    <t>Teamstarts</t>
  </si>
  <si>
    <t>Anzahl der Einzelstarts</t>
  </si>
  <si>
    <t>Kata mit Graduierungsgrenze</t>
  </si>
  <si>
    <t>Kumite mit Gewichtsklassen</t>
  </si>
  <si>
    <t>Kumite Allkat</t>
  </si>
  <si>
    <t>Anzahl der Teamstarts</t>
  </si>
  <si>
    <t>Gesamtgebühr für den Wettkampf</t>
  </si>
  <si>
    <t>Mustermann</t>
  </si>
  <si>
    <t>Max</t>
  </si>
  <si>
    <t>DKT 1</t>
  </si>
  <si>
    <t>Max Mustermann</t>
  </si>
  <si>
    <t>Kay Mustermann</t>
  </si>
  <si>
    <t>Ron Mustermann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</si>
</sst>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quot;"/>
  </numFmts>
  <fonts count="7" x14ac:knownFonts="1">
    <font>
      <sz val="11"/>
      <color theme="1"/>
      <name val="Calibri"/>
      <family val="2"/>
      <scheme val="minor"/>
    </font>
    <font>
      <b/>
      <sz val="11"/>
      <color theme="1"/>
      <name val="Calibri"/>
      <family val="2"/>
      <scheme val="minor"/>
    </font>
    <font>
      <b/>
      <sz val="18"/>
      <color theme="1"/>
      <name val="Calibri Light"/>
      <family val="2"/>
      <scheme val="major"/>
    </font>
    <font>
      <b/>
      <sz val="10"/>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rgb="FF006666"/>
        <bgColor indexed="64"/>
      </patternFill>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114">
    <xf numFmtId="0" fontId="0" fillId="0" borderId="0" xfId="0"/>
    <xf numFmtId="0" fontId="0" fillId="0" borderId="0" xfId="0" applyAlignment="1">
      <alignment horizontal="center" vertical="center"/>
    </xf>
    <xf numFmtId="0" fontId="0" fillId="0" borderId="0" xfId="0" applyAlignment="1">
      <alignment wrapText="1"/>
    </xf>
    <xf numFmtId="0" fontId="0" fillId="2" borderId="0" xfId="0" applyFill="1"/>
    <xf numFmtId="0" fontId="0" fillId="2" borderId="0" xfId="0" applyFill="1" applyAlignment="1">
      <alignment horizontal="center" vertical="center"/>
    </xf>
    <xf numFmtId="0" fontId="0" fillId="2" borderId="0" xfId="0" applyFill="1" applyAlignment="1">
      <alignment wrapText="1"/>
    </xf>
    <xf numFmtId="0" fontId="0" fillId="0" borderId="1" xfId="0" applyFill="1" applyBorder="1" applyAlignment="1" applyProtection="1">
      <alignment horizontal="center" vertical="center"/>
      <protection locked="0"/>
    </xf>
    <xf numFmtId="0" fontId="0" fillId="0" borderId="0" xfId="0" applyAlignment="1">
      <alignment horizontal="center"/>
    </xf>
    <xf numFmtId="0" fontId="0" fillId="0" borderId="0" xfId="0" applyAlignment="1">
      <alignment vertical="center"/>
    </xf>
    <xf numFmtId="49" fontId="0" fillId="0" borderId="0" xfId="0" applyNumberFormat="1" applyAlignment="1">
      <alignment horizontal="center" vertical="center"/>
    </xf>
    <xf numFmtId="49" fontId="0" fillId="0" borderId="0" xfId="0" applyNumberFormat="1" applyAlignment="1">
      <alignment horizontal="center"/>
    </xf>
    <xf numFmtId="0" fontId="0" fillId="0" borderId="0" xfId="0" applyFill="1" applyBorder="1" applyAlignment="1" applyProtection="1">
      <alignment horizontal="center" vertical="center"/>
      <protection hidden="1"/>
    </xf>
    <xf numFmtId="0" fontId="0" fillId="0" borderId="19"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1" fillId="0" borderId="4" xfId="0" applyFont="1" applyFill="1" applyBorder="1" applyAlignment="1" applyProtection="1">
      <alignment horizontal="center" vertical="center" wrapText="1"/>
      <protection hidden="1"/>
    </xf>
    <xf numFmtId="0" fontId="1" fillId="0" borderId="5" xfId="0" applyFont="1" applyFill="1" applyBorder="1" applyAlignment="1" applyProtection="1">
      <alignment horizontal="center" vertical="center" wrapText="1"/>
      <protection hidden="1"/>
    </xf>
    <xf numFmtId="0" fontId="1" fillId="0" borderId="3" xfId="0" applyFont="1" applyFill="1" applyBorder="1" applyAlignment="1" applyProtection="1">
      <alignment horizontal="center" vertical="center" wrapText="1"/>
      <protection hidden="1"/>
    </xf>
    <xf numFmtId="0" fontId="0" fillId="0" borderId="9" xfId="0" applyFill="1" applyBorder="1" applyAlignment="1" applyProtection="1">
      <alignment horizontal="center" vertical="center"/>
      <protection hidden="1"/>
    </xf>
    <xf numFmtId="0" fontId="0" fillId="0" borderId="20" xfId="0" applyFill="1" applyBorder="1" applyAlignment="1" applyProtection="1">
      <alignment horizontal="center" vertical="center"/>
      <protection hidden="1"/>
    </xf>
    <xf numFmtId="0" fontId="0" fillId="0" borderId="14" xfId="0" applyFill="1" applyBorder="1" applyAlignment="1" applyProtection="1">
      <alignment horizontal="center" vertical="center"/>
      <protection hidden="1"/>
    </xf>
    <xf numFmtId="164" fontId="0" fillId="0" borderId="9" xfId="0" applyNumberFormat="1" applyFill="1" applyBorder="1" applyAlignment="1" applyProtection="1">
      <alignment horizontal="center" vertical="center"/>
      <protection hidden="1"/>
    </xf>
    <xf numFmtId="0" fontId="0" fillId="0" borderId="10" xfId="0" applyFill="1" applyBorder="1" applyAlignment="1" applyProtection="1">
      <alignment horizontal="center" vertical="center"/>
      <protection hidden="1"/>
    </xf>
    <xf numFmtId="0" fontId="0" fillId="0" borderId="23" xfId="0" applyFill="1" applyBorder="1" applyAlignment="1" applyProtection="1">
      <alignment horizontal="center" vertical="center"/>
      <protection hidden="1"/>
    </xf>
    <xf numFmtId="0" fontId="0" fillId="0" borderId="2" xfId="0" applyFill="1" applyBorder="1" applyAlignment="1" applyProtection="1">
      <alignment horizontal="center" vertical="center"/>
      <protection hidden="1"/>
    </xf>
    <xf numFmtId="164" fontId="0" fillId="0" borderId="10" xfId="0" applyNumberFormat="1" applyFill="1" applyBorder="1" applyAlignment="1" applyProtection="1">
      <alignment horizontal="center" vertical="center"/>
      <protection hidden="1"/>
    </xf>
    <xf numFmtId="0" fontId="1" fillId="0" borderId="5" xfId="0" applyFont="1" applyFill="1" applyBorder="1" applyAlignment="1" applyProtection="1">
      <alignment horizontal="center" vertical="center"/>
      <protection hidden="1"/>
    </xf>
    <xf numFmtId="164" fontId="1" fillId="0" borderId="6" xfId="0" applyNumberFormat="1" applyFont="1" applyFill="1" applyBorder="1" applyAlignment="1" applyProtection="1">
      <alignment horizontal="center" vertical="center"/>
      <protection hidden="1"/>
    </xf>
    <xf numFmtId="0" fontId="3" fillId="0" borderId="3" xfId="0" applyFont="1" applyFill="1" applyBorder="1" applyAlignment="1" applyProtection="1">
      <alignment horizontal="center" vertical="center" wrapText="1"/>
      <protection hidden="1"/>
    </xf>
    <xf numFmtId="0" fontId="1" fillId="0" borderId="26" xfId="0" applyFont="1" applyFill="1" applyBorder="1" applyAlignment="1" applyProtection="1">
      <alignment horizontal="center" vertical="center" wrapText="1"/>
      <protection hidden="1"/>
    </xf>
    <xf numFmtId="0" fontId="0" fillId="0" borderId="28" xfId="0" applyFill="1" applyBorder="1" applyAlignment="1" applyProtection="1">
      <alignment horizontal="center" vertical="center"/>
      <protection hidden="1"/>
    </xf>
    <xf numFmtId="0" fontId="0" fillId="0" borderId="7"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1" fillId="0" borderId="29" xfId="0" applyFont="1" applyFill="1" applyBorder="1" applyAlignment="1" applyProtection="1">
      <alignment horizontal="center" vertical="center" wrapText="1"/>
      <protection hidden="1"/>
    </xf>
    <xf numFmtId="0" fontId="1" fillId="0" borderId="6" xfId="0" applyFont="1" applyFill="1" applyBorder="1" applyAlignment="1" applyProtection="1">
      <alignment horizontal="center" vertical="center" wrapText="1"/>
      <protection hidden="1"/>
    </xf>
    <xf numFmtId="0" fontId="4" fillId="0" borderId="0" xfId="0" applyFont="1"/>
    <xf numFmtId="0" fontId="1" fillId="0" borderId="0" xfId="0" applyFont="1"/>
    <xf numFmtId="0" fontId="0" fillId="0" borderId="0" xfId="0" applyProtection="1">
      <protection hidden="1"/>
    </xf>
    <xf numFmtId="0" fontId="4" fillId="0" borderId="0" xfId="0" applyFont="1" applyProtection="1">
      <protection hidden="1"/>
    </xf>
    <xf numFmtId="0" fontId="1" fillId="0" borderId="14" xfId="0" applyFont="1" applyFill="1" applyBorder="1" applyAlignment="1" applyProtection="1">
      <alignment horizontal="center" vertical="center" wrapText="1"/>
      <protection hidden="1"/>
    </xf>
    <xf numFmtId="0" fontId="1" fillId="0" borderId="8" xfId="0" applyFont="1" applyFill="1" applyBorder="1" applyAlignment="1" applyProtection="1">
      <alignment horizontal="center" vertical="center" wrapText="1"/>
      <protection hidden="1"/>
    </xf>
    <xf numFmtId="0" fontId="0" fillId="0" borderId="12"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0" xfId="0" applyAlignment="1" applyProtection="1">
      <protection hidden="1"/>
    </xf>
    <xf numFmtId="0" fontId="2" fillId="0" borderId="0" xfId="0" applyFont="1" applyAlignment="1"/>
    <xf numFmtId="0" fontId="2" fillId="0" borderId="0" xfId="0" applyFont="1" applyAlignment="1" applyProtection="1">
      <protection hidden="1"/>
    </xf>
    <xf numFmtId="0" fontId="0" fillId="2" borderId="0" xfId="0" applyFill="1" applyProtection="1">
      <protection hidden="1"/>
    </xf>
    <xf numFmtId="0" fontId="0" fillId="2" borderId="0" xfId="0" applyFill="1" applyAlignment="1" applyProtection="1">
      <alignment wrapText="1"/>
      <protection hidden="1"/>
    </xf>
    <xf numFmtId="0" fontId="0" fillId="0" borderId="35" xfId="0" applyBorder="1" applyAlignment="1" applyProtection="1">
      <alignment horizontal="center" vertical="center"/>
      <protection hidden="1"/>
    </xf>
    <xf numFmtId="0" fontId="0" fillId="0" borderId="14" xfId="0" applyBorder="1" applyProtection="1">
      <protection hidden="1"/>
    </xf>
    <xf numFmtId="164" fontId="0" fillId="0" borderId="9" xfId="0" applyNumberFormat="1"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37" xfId="0" applyBorder="1" applyAlignment="1" applyProtection="1">
      <alignment horizontal="center" vertical="center"/>
      <protection hidden="1"/>
    </xf>
    <xf numFmtId="164" fontId="0" fillId="0" borderId="10" xfId="0" applyNumberFormat="1" applyBorder="1" applyAlignment="1" applyProtection="1">
      <alignment horizontal="center" vertical="center"/>
      <protection hidden="1"/>
    </xf>
    <xf numFmtId="0" fontId="0" fillId="0" borderId="26" xfId="0" applyBorder="1" applyProtection="1">
      <protection hidden="1"/>
    </xf>
    <xf numFmtId="164" fontId="0" fillId="0" borderId="0" xfId="0" applyNumberFormat="1" applyAlignment="1">
      <alignment vertical="center"/>
    </xf>
    <xf numFmtId="0" fontId="1" fillId="0" borderId="0" xfId="0" applyFont="1" applyAlignment="1">
      <alignment horizontal="center" vertical="center"/>
    </xf>
    <xf numFmtId="164" fontId="0" fillId="0" borderId="13" xfId="0" applyNumberFormat="1" applyBorder="1" applyAlignment="1">
      <alignment horizontal="center" vertical="center"/>
    </xf>
    <xf numFmtId="164" fontId="0" fillId="0" borderId="14" xfId="0" applyNumberFormat="1" applyBorder="1"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xf>
    <xf numFmtId="164" fontId="0" fillId="0" borderId="13" xfId="0" applyNumberFormat="1"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xf>
    <xf numFmtId="0" fontId="1" fillId="0" borderId="13" xfId="0" applyFont="1" applyBorder="1" applyAlignment="1">
      <alignment horizontal="center" vertical="center"/>
    </xf>
    <xf numFmtId="0" fontId="6" fillId="0" borderId="0" xfId="0" applyFont="1" applyAlignment="1">
      <alignment horizontal="center" vertical="center"/>
    </xf>
    <xf numFmtId="0" fontId="1" fillId="0" borderId="14" xfId="0" applyFont="1" applyBorder="1" applyAlignment="1">
      <alignment horizontal="center" vertical="center"/>
    </xf>
    <xf numFmtId="0" fontId="5" fillId="0" borderId="0" xfId="0" applyFont="1" applyAlignment="1">
      <alignment horizontal="left"/>
    </xf>
    <xf numFmtId="0" fontId="0" fillId="0" borderId="14" xfId="0" applyBorder="1" applyAlignment="1">
      <alignment horizontal="center" vertical="center"/>
    </xf>
    <xf numFmtId="0" fontId="1" fillId="0" borderId="0" xfId="0" applyFont="1" applyAlignment="1">
      <alignment horizontal="center"/>
    </xf>
    <xf numFmtId="0" fontId="6" fillId="0" borderId="0" xfId="0" applyFont="1" applyAlignment="1">
      <alignment horizontal="center"/>
    </xf>
    <xf numFmtId="0" fontId="0" fillId="3" borderId="13" xfId="0" applyFill="1" applyBorder="1" applyAlignment="1">
      <alignment horizontal="center" vertical="center"/>
    </xf>
    <xf numFmtId="0" fontId="1" fillId="0" borderId="29" xfId="0" applyFont="1" applyFill="1" applyBorder="1" applyAlignment="1" applyProtection="1">
      <alignment horizontal="center" vertical="center" wrapText="1"/>
      <protection hidden="1"/>
    </xf>
    <xf numFmtId="0" fontId="1" fillId="0" borderId="33" xfId="0" applyFont="1" applyFill="1" applyBorder="1" applyAlignment="1" applyProtection="1">
      <alignment horizontal="center" vertical="center" wrapText="1"/>
      <protection hidden="1"/>
    </xf>
    <xf numFmtId="0" fontId="1" fillId="0" borderId="29" xfId="0" applyFont="1" applyFill="1" applyBorder="1" applyAlignment="1" applyProtection="1">
      <alignment horizontal="center" vertical="center"/>
      <protection hidden="1"/>
    </xf>
    <xf numFmtId="0" fontId="1" fillId="0" borderId="33"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2" fillId="0" borderId="0" xfId="0" applyFont="1" applyAlignment="1" applyProtection="1">
      <alignment horizontal="left"/>
      <protection hidden="1"/>
    </xf>
    <xf numFmtId="0" fontId="1" fillId="0" borderId="15" xfId="0" applyFont="1" applyFill="1" applyBorder="1" applyAlignment="1" applyProtection="1">
      <alignment horizontal="center" vertical="center"/>
      <protection hidden="1"/>
    </xf>
    <xf numFmtId="0" fontId="1" fillId="0" borderId="16" xfId="0" applyFont="1" applyFill="1" applyBorder="1" applyAlignment="1" applyProtection="1">
      <alignment horizontal="center" vertical="center"/>
      <protection hidden="1"/>
    </xf>
    <xf numFmtId="0" fontId="2" fillId="0" borderId="0" xfId="0" applyFont="1" applyAlignment="1">
      <alignment horizontal="left"/>
    </xf>
    <xf numFmtId="0" fontId="0" fillId="0" borderId="0" xfId="0" applyAlignment="1">
      <alignment horizontal="center" vertical="center"/>
    </xf>
    <xf numFmtId="0" fontId="1" fillId="0" borderId="38" xfId="0" applyFont="1" applyFill="1" applyBorder="1" applyAlignment="1" applyProtection="1">
      <alignment horizontal="center" vertical="center" wrapText="1"/>
      <protection hidden="1"/>
    </xf>
    <xf numFmtId="0" fontId="1" fillId="0" borderId="39" xfId="0" applyFont="1" applyFill="1" applyBorder="1" applyAlignment="1" applyProtection="1">
      <alignment horizontal="center" vertical="center" wrapText="1"/>
      <protection hidden="1"/>
    </xf>
    <xf numFmtId="0" fontId="1" fillId="0" borderId="40" xfId="0" applyFont="1" applyFill="1" applyBorder="1" applyAlignment="1" applyProtection="1">
      <alignment horizontal="center" vertical="center" wrapText="1"/>
      <protection hidden="1"/>
    </xf>
    <xf numFmtId="0" fontId="0" fillId="0" borderId="31"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0" fontId="3" fillId="0" borderId="39" xfId="0" applyFont="1" applyFill="1" applyBorder="1" applyAlignment="1" applyProtection="1">
      <alignment horizontal="center" vertical="center" wrapText="1"/>
      <protection hidden="1"/>
    </xf>
    <xf numFmtId="0" fontId="3" fillId="0" borderId="38" xfId="0" applyFont="1" applyFill="1" applyBorder="1" applyAlignment="1" applyProtection="1">
      <alignment horizontal="center" vertical="center" wrapText="1"/>
      <protection hidden="1"/>
    </xf>
    <xf numFmtId="0" fontId="0" fillId="3" borderId="8" xfId="0" applyFill="1" applyBorder="1" applyAlignment="1" applyProtection="1">
      <alignment horizontal="center" vertical="center"/>
      <protection hidden="1"/>
    </xf>
    <xf numFmtId="0" fontId="0" fillId="3" borderId="17" xfId="0" applyFill="1" applyBorder="1" applyAlignment="1" applyProtection="1">
      <alignment horizontal="center" vertical="center"/>
      <protection hidden="1"/>
    </xf>
    <xf numFmtId="0" fontId="0" fillId="3" borderId="24" xfId="0" applyFill="1" applyBorder="1" applyAlignment="1" applyProtection="1">
      <alignment horizontal="center" vertical="center"/>
      <protection hidden="1"/>
    </xf>
    <xf numFmtId="0" fontId="0" fillId="3" borderId="27" xfId="0" applyFill="1" applyBorder="1" applyAlignment="1" applyProtection="1">
      <alignment horizontal="center" vertical="center"/>
      <protection hidden="1"/>
    </xf>
    <xf numFmtId="0" fontId="0" fillId="3" borderId="30" xfId="0" applyFill="1" applyBorder="1" applyAlignment="1" applyProtection="1">
      <alignment horizontal="center" vertical="center"/>
      <protection hidden="1"/>
    </xf>
    <xf numFmtId="0" fontId="0" fillId="3" borderId="18" xfId="0" applyFill="1" applyBorder="1" applyAlignment="1" applyProtection="1">
      <alignment horizontal="center" vertical="center"/>
      <protection hidden="1"/>
    </xf>
    <xf numFmtId="0" fontId="0" fillId="3" borderId="41" xfId="0" applyFill="1" applyBorder="1" applyAlignment="1" applyProtection="1">
      <alignment horizontal="center" vertical="center"/>
      <protection hidden="1"/>
    </xf>
    <xf numFmtId="0" fontId="0" fillId="3" borderId="13" xfId="0" applyFill="1" applyBorder="1" applyAlignment="1" applyProtection="1">
      <alignment horizontal="center" vertical="center"/>
      <protection hidden="1"/>
    </xf>
    <xf numFmtId="164" fontId="0" fillId="3" borderId="12" xfId="0" applyNumberFormat="1" applyFill="1" applyBorder="1" applyAlignment="1" applyProtection="1">
      <alignment horizontal="center" vertical="center"/>
      <protection hidden="1"/>
    </xf>
    <xf numFmtId="0" fontId="0" fillId="3" borderId="35" xfId="0" applyFill="1" applyBorder="1" applyAlignment="1" applyProtection="1">
      <alignment horizontal="center" vertical="center"/>
      <protection hidden="1"/>
    </xf>
    <xf numFmtId="0" fontId="0" fillId="3" borderId="14" xfId="0" applyFill="1" applyBorder="1" applyProtection="1">
      <protection hidden="1"/>
    </xf>
    <xf numFmtId="164" fontId="0" fillId="3" borderId="9" xfId="0" applyNumberFormat="1" applyFill="1" applyBorder="1" applyAlignment="1" applyProtection="1">
      <alignment horizontal="center" vertical="center"/>
      <protection hidden="1"/>
    </xf>
    <xf numFmtId="0" fontId="0" fillId="0" borderId="19"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3" borderId="34" xfId="0" applyFill="1" applyBorder="1" applyAlignment="1" applyProtection="1">
      <alignment horizontal="center" vertical="center"/>
      <protection hidden="1"/>
    </xf>
    <xf numFmtId="0" fontId="0" fillId="3" borderId="11" xfId="0" applyFill="1" applyBorder="1" applyAlignment="1" applyProtection="1">
      <alignment horizontal="center" vertical="center"/>
      <protection hidden="1"/>
    </xf>
    <xf numFmtId="0" fontId="0" fillId="3" borderId="12" xfId="0" applyFill="1" applyBorder="1" applyAlignment="1" applyProtection="1">
      <alignment horizontal="center" vertical="center"/>
      <protection hidden="1"/>
    </xf>
  </cellXfs>
  <cellStyles count="1">
    <cellStyle name="Standard" xfId="0" builtinId="0"/>
  </cellStyles>
  <dxfs count="0"/>
  <tableStyles count="0" defaultTableStyle="TableStyleMedium2" defaultPivotStyle="PivotStyleLight16"/>
  <colors>
    <mruColors>
      <color rgb="FF006666"/>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abSelected="1" view="pageLayout" zoomScaleNormal="100" workbookViewId="0">
      <selection activeCell="F29" sqref="F29"/>
    </sheetView>
  </sheetViews>
  <sheetFormatPr baseColWidth="10" defaultRowHeight="15" x14ac:dyDescent="0.25"/>
  <cols>
    <col min="7" max="7" width="18.28515625" customWidth="1"/>
  </cols>
  <sheetData>
    <row r="1" spans="1:7" ht="21" x14ac:dyDescent="0.35">
      <c r="A1" s="74" t="s">
        <v>153</v>
      </c>
      <c r="B1" s="74"/>
      <c r="C1" s="74"/>
      <c r="D1" s="74"/>
      <c r="E1" s="74"/>
      <c r="F1" s="74"/>
      <c r="G1" s="74"/>
    </row>
    <row r="3" spans="1:7" s="8" customFormat="1" ht="28.35" customHeight="1" x14ac:dyDescent="0.25">
      <c r="A3" s="64" t="s">
        <v>1</v>
      </c>
      <c r="B3" s="64"/>
      <c r="C3" s="64"/>
      <c r="D3" s="75"/>
      <c r="E3" s="75"/>
      <c r="F3" s="75"/>
      <c r="G3" s="75"/>
    </row>
    <row r="5" spans="1:7" s="8" customFormat="1" ht="28.35" customHeight="1" x14ac:dyDescent="0.25">
      <c r="A5" s="64" t="s">
        <v>0</v>
      </c>
      <c r="B5" s="64"/>
      <c r="C5" s="64"/>
      <c r="D5" s="75"/>
      <c r="E5" s="75"/>
      <c r="F5" s="75"/>
      <c r="G5" s="75"/>
    </row>
    <row r="7" spans="1:7" s="8" customFormat="1" ht="28.35" customHeight="1" x14ac:dyDescent="0.25">
      <c r="A7" s="64" t="s">
        <v>2</v>
      </c>
      <c r="B7" s="64"/>
      <c r="C7" s="64"/>
      <c r="D7" s="75"/>
      <c r="E7" s="75"/>
      <c r="F7" s="75"/>
      <c r="G7" s="75"/>
    </row>
    <row r="9" spans="1:7" s="8" customFormat="1" ht="28.35" customHeight="1" x14ac:dyDescent="0.25">
      <c r="A9" s="64" t="s">
        <v>154</v>
      </c>
      <c r="B9" s="64"/>
      <c r="C9" s="64"/>
      <c r="D9" s="75"/>
      <c r="E9" s="75"/>
      <c r="F9" s="75"/>
      <c r="G9" s="75"/>
    </row>
    <row r="11" spans="1:7" ht="18.75" x14ac:dyDescent="0.3">
      <c r="A11" s="71" t="s">
        <v>155</v>
      </c>
      <c r="B11" s="71"/>
      <c r="C11" s="71"/>
    </row>
    <row r="12" spans="1:7" ht="64.5" customHeight="1" x14ac:dyDescent="0.25">
      <c r="A12" s="63" t="s">
        <v>156</v>
      </c>
      <c r="B12" s="63"/>
      <c r="C12" s="63"/>
      <c r="D12" s="63"/>
      <c r="E12" s="63"/>
      <c r="F12" s="63"/>
      <c r="G12" s="63"/>
    </row>
    <row r="13" spans="1:7" x14ac:dyDescent="0.25">
      <c r="A13" s="73" t="s">
        <v>157</v>
      </c>
      <c r="B13" s="73"/>
    </row>
    <row r="14" spans="1:7" s="8" customFormat="1" ht="28.35" customHeight="1" x14ac:dyDescent="0.25">
      <c r="A14" s="66" t="s">
        <v>158</v>
      </c>
      <c r="B14" s="66"/>
      <c r="C14" s="66" t="s">
        <v>159</v>
      </c>
      <c r="D14" s="66"/>
      <c r="E14" s="66"/>
      <c r="F14" s="66"/>
      <c r="G14" s="66"/>
    </row>
    <row r="15" spans="1:7" s="8" customFormat="1" ht="28.35" customHeight="1" x14ac:dyDescent="0.25">
      <c r="A15" s="72" t="s">
        <v>160</v>
      </c>
      <c r="B15" s="72"/>
      <c r="C15" s="72" t="s">
        <v>163</v>
      </c>
      <c r="D15" s="72"/>
      <c r="E15" s="72"/>
      <c r="F15" s="72"/>
      <c r="G15" s="72"/>
    </row>
    <row r="16" spans="1:7" s="8" customFormat="1" ht="28.35" customHeight="1" x14ac:dyDescent="0.25">
      <c r="A16" s="72" t="s">
        <v>161</v>
      </c>
      <c r="B16" s="72"/>
      <c r="C16" s="72" t="s">
        <v>162</v>
      </c>
      <c r="D16" s="72"/>
      <c r="E16" s="72"/>
      <c r="F16" s="72"/>
      <c r="G16" s="72"/>
    </row>
    <row r="18" spans="1:7" s="8" customFormat="1" ht="28.35" customHeight="1" x14ac:dyDescent="0.25">
      <c r="A18" s="69" t="s">
        <v>164</v>
      </c>
      <c r="B18" s="69"/>
      <c r="C18" s="69"/>
      <c r="D18" s="69"/>
      <c r="E18" s="69"/>
      <c r="F18" s="69"/>
      <c r="G18" s="69"/>
    </row>
    <row r="19" spans="1:7" s="8" customFormat="1" ht="28.35" customHeight="1" x14ac:dyDescent="0.25">
      <c r="A19" s="68" t="s">
        <v>165</v>
      </c>
      <c r="B19" s="68"/>
      <c r="C19" s="61">
        <f>Meldeliste!V31</f>
        <v>0</v>
      </c>
      <c r="E19" s="64" t="s">
        <v>172</v>
      </c>
      <c r="F19" s="64"/>
      <c r="G19" s="64"/>
    </row>
    <row r="20" spans="1:7" s="8" customFormat="1" ht="28.35" customHeight="1" x14ac:dyDescent="0.25">
      <c r="A20" s="70" t="s">
        <v>166</v>
      </c>
      <c r="B20" s="70"/>
      <c r="C20" s="62">
        <f>Meldeliste!AL31</f>
        <v>0</v>
      </c>
      <c r="E20" s="65">
        <f>SUM(C19:C20)</f>
        <v>0</v>
      </c>
      <c r="F20" s="66"/>
      <c r="G20" s="66"/>
    </row>
    <row r="21" spans="1:7" s="8" customFormat="1" ht="14.1" customHeight="1" x14ac:dyDescent="0.25">
      <c r="A21" s="60"/>
      <c r="B21" s="60"/>
      <c r="D21" s="59"/>
    </row>
    <row r="22" spans="1:7" ht="28.35" customHeight="1" x14ac:dyDescent="0.25">
      <c r="A22" s="64" t="s">
        <v>167</v>
      </c>
      <c r="B22" s="64"/>
      <c r="C22" s="64"/>
    </row>
    <row r="23" spans="1:7" ht="28.35" customHeight="1" x14ac:dyDescent="0.25">
      <c r="A23" s="63" t="s">
        <v>168</v>
      </c>
      <c r="B23" s="63"/>
      <c r="C23" s="63"/>
      <c r="D23" s="1">
        <f>COUNTIF(Meldeliste!I10:I30,"X")</f>
        <v>0</v>
      </c>
    </row>
    <row r="24" spans="1:7" ht="28.35" customHeight="1" x14ac:dyDescent="0.25">
      <c r="A24" s="63" t="s">
        <v>10</v>
      </c>
      <c r="B24" s="63"/>
      <c r="C24" s="63"/>
      <c r="D24" s="1">
        <f>COUNTIF(Meldeliste!L10:L30,"X")</f>
        <v>0</v>
      </c>
    </row>
    <row r="25" spans="1:7" ht="28.35" customHeight="1" x14ac:dyDescent="0.25">
      <c r="A25" s="63" t="s">
        <v>169</v>
      </c>
      <c r="B25" s="63"/>
      <c r="C25" s="63"/>
      <c r="D25" s="1">
        <f>COUNTIF(Meldeliste!O10:O30,"X")</f>
        <v>0</v>
      </c>
    </row>
    <row r="26" spans="1:7" ht="28.35" customHeight="1" x14ac:dyDescent="0.25">
      <c r="A26" s="67" t="s">
        <v>170</v>
      </c>
      <c r="B26" s="67"/>
      <c r="C26" s="67"/>
      <c r="D26" s="1">
        <f>COUNTIF(Meldeliste!S10:S30,"X")</f>
        <v>0</v>
      </c>
    </row>
    <row r="28" spans="1:7" ht="28.35" customHeight="1" x14ac:dyDescent="0.25">
      <c r="A28" s="64" t="s">
        <v>171</v>
      </c>
      <c r="B28" s="64"/>
      <c r="C28" s="64"/>
    </row>
    <row r="29" spans="1:7" ht="28.35" customHeight="1" x14ac:dyDescent="0.25">
      <c r="A29" s="63" t="s">
        <v>86</v>
      </c>
      <c r="B29" s="63"/>
      <c r="C29" s="63"/>
      <c r="D29" s="1">
        <f>COUNTIF(Meldeliste!AF10:AF30,"X")</f>
        <v>0</v>
      </c>
    </row>
    <row r="30" spans="1:7" ht="28.35" customHeight="1" x14ac:dyDescent="0.25">
      <c r="A30" s="63" t="s">
        <v>87</v>
      </c>
      <c r="B30" s="63"/>
      <c r="C30" s="63"/>
      <c r="D30" s="1">
        <f>COUNTIF(Meldeliste!AI10:AI30,"X")</f>
        <v>0</v>
      </c>
    </row>
  </sheetData>
  <sheetProtection algorithmName="SHA-512" hashValue="JkbHvM1Iilpjbwf4RxsfgGUvv4sFfvV031+IMIMN/ORwbVVDjIQ9ePabXTxgS7kb7c3I00ptuwZ9xmh8OSyKHw==" saltValue="QQcvaDqWTACFMrZ4hQtoSg==" spinCount="100000" sheet="1" objects="1" scenarios="1" selectLockedCells="1"/>
  <mergeCells count="31">
    <mergeCell ref="A1:G1"/>
    <mergeCell ref="D3:G3"/>
    <mergeCell ref="D5:G5"/>
    <mergeCell ref="D7:G7"/>
    <mergeCell ref="D9:G9"/>
    <mergeCell ref="A3:C3"/>
    <mergeCell ref="A5:C5"/>
    <mergeCell ref="A7:C7"/>
    <mergeCell ref="A9:C9"/>
    <mergeCell ref="A18:G18"/>
    <mergeCell ref="A20:B20"/>
    <mergeCell ref="A22:C22"/>
    <mergeCell ref="A23:C23"/>
    <mergeCell ref="A11:C11"/>
    <mergeCell ref="A12:G12"/>
    <mergeCell ref="A14:B14"/>
    <mergeCell ref="C14:G14"/>
    <mergeCell ref="A15:B15"/>
    <mergeCell ref="A16:B16"/>
    <mergeCell ref="C15:G15"/>
    <mergeCell ref="C16:G16"/>
    <mergeCell ref="A13:B13"/>
    <mergeCell ref="A29:C29"/>
    <mergeCell ref="A30:C30"/>
    <mergeCell ref="E19:G19"/>
    <mergeCell ref="E20:G20"/>
    <mergeCell ref="A24:C24"/>
    <mergeCell ref="A25:C25"/>
    <mergeCell ref="A26:C26"/>
    <mergeCell ref="A28:C28"/>
    <mergeCell ref="A19:B19"/>
  </mergeCells>
  <pageMargins left="0.7" right="0.7" top="0.78740157499999996" bottom="0.78740157499999996" header="0.3" footer="0.3"/>
  <pageSetup paperSize="9" orientation="portrait" horizontalDpi="0" verticalDpi="0" r:id="rId1"/>
  <headerFooter>
    <oddHeader>&amp;L&amp;"-,Fett"&amp;22Dresden Open 2019&amp;RMeldeschluss am 06. Januar 2019
Meldung an DresdenOpen@t-online.de</oddHeader>
    <oddFooter>&amp;RSeite 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2"/>
  <sheetViews>
    <sheetView view="pageLayout" topLeftCell="H1" zoomScale="90" zoomScaleNormal="40" zoomScalePageLayoutView="90" workbookViewId="0">
      <selection activeCell="C10" sqref="C10"/>
    </sheetView>
  </sheetViews>
  <sheetFormatPr baseColWidth="10" defaultColWidth="11.42578125" defaultRowHeight="15" x14ac:dyDescent="0.25"/>
  <cols>
    <col min="1" max="1" width="2.42578125" customWidth="1"/>
    <col min="2" max="2" width="3.7109375" customWidth="1"/>
    <col min="3" max="4" width="15" customWidth="1"/>
    <col min="5" max="6" width="10" customWidth="1"/>
    <col min="7" max="7" width="10" hidden="1" customWidth="1"/>
    <col min="8" max="8" width="10" customWidth="1"/>
    <col min="9" max="9" width="4.85546875" customWidth="1"/>
    <col min="10" max="10" width="10" customWidth="1"/>
    <col min="11" max="11" width="10" hidden="1" customWidth="1"/>
    <col min="12" max="12" width="4.85546875" customWidth="1"/>
    <col min="13" max="13" width="10" customWidth="1"/>
    <col min="14" max="14" width="10" hidden="1" customWidth="1"/>
    <col min="15" max="15" width="4.85546875" customWidth="1"/>
    <col min="16" max="16" width="7.5703125" customWidth="1"/>
    <col min="17" max="17" width="8" customWidth="1"/>
    <col min="18" max="18" width="8" hidden="1" customWidth="1"/>
    <col min="19" max="19" width="4.85546875" customWidth="1"/>
    <col min="20" max="20" width="8" customWidth="1"/>
    <col min="21" max="21" width="8" hidden="1" customWidth="1"/>
    <col min="22" max="22" width="9.140625" customWidth="1"/>
    <col min="23" max="24" width="2.42578125" customWidth="1"/>
    <col min="25" max="25" width="3.7109375" customWidth="1"/>
    <col min="26" max="26" width="20.7109375" customWidth="1"/>
    <col min="27" max="29" width="18.7109375" customWidth="1"/>
    <col min="30" max="30" width="10" customWidth="1"/>
    <col min="31" max="31" width="7.42578125" customWidth="1"/>
    <col min="32" max="32" width="4.42578125" customWidth="1"/>
    <col min="33" max="33" width="6.85546875" customWidth="1"/>
    <col min="34" max="34" width="9.140625" hidden="1" customWidth="1"/>
    <col min="35" max="35" width="4.5703125" customWidth="1"/>
    <col min="36" max="36" width="8.7109375" customWidth="1"/>
    <col min="37" max="37" width="11.42578125" hidden="1" customWidth="1"/>
    <col min="38" max="38" width="10.7109375" customWidth="1"/>
    <col min="39" max="39" width="2.42578125" customWidth="1"/>
  </cols>
  <sheetData>
    <row r="1" spans="1:49" ht="15.75" x14ac:dyDescent="0.25">
      <c r="C1" s="37" t="s">
        <v>1</v>
      </c>
      <c r="D1" s="38"/>
      <c r="E1" s="80" t="str">
        <f>IF(Stammdaten!D3&lt;&gt;0,Stammdaten!D3,"")</f>
        <v/>
      </c>
      <c r="F1" s="80"/>
      <c r="G1" s="80"/>
      <c r="H1" s="80"/>
      <c r="I1" s="80"/>
      <c r="J1" s="80"/>
      <c r="K1" s="80"/>
      <c r="L1" s="80"/>
      <c r="M1" s="80"/>
      <c r="N1" s="80"/>
      <c r="O1" s="80"/>
      <c r="P1" s="80"/>
      <c r="Q1" s="80"/>
      <c r="R1" s="80"/>
      <c r="S1" s="80"/>
      <c r="T1" s="80"/>
      <c r="U1" s="80"/>
      <c r="V1" s="80"/>
      <c r="X1" s="39"/>
      <c r="Y1" s="39"/>
      <c r="Z1" s="40" t="s">
        <v>1</v>
      </c>
      <c r="AA1" s="39"/>
      <c r="AB1" s="80" t="str">
        <f>IF(E1&lt;&gt;0,E1,"")</f>
        <v/>
      </c>
      <c r="AC1" s="80"/>
      <c r="AD1" s="80"/>
      <c r="AE1" s="80"/>
      <c r="AF1" s="80"/>
      <c r="AG1" s="80"/>
      <c r="AH1" s="80"/>
      <c r="AI1" s="80"/>
      <c r="AJ1" s="80"/>
      <c r="AK1" s="80"/>
      <c r="AL1" s="80"/>
      <c r="AM1" s="47"/>
      <c r="AN1" s="47"/>
      <c r="AO1" s="47"/>
      <c r="AP1" s="47"/>
      <c r="AQ1" s="47"/>
      <c r="AR1" s="47"/>
      <c r="AS1" s="47"/>
      <c r="AT1" s="47"/>
      <c r="AU1" s="47"/>
      <c r="AV1" s="47"/>
      <c r="AW1" s="39"/>
    </row>
    <row r="2" spans="1:49" ht="15.75" x14ac:dyDescent="0.25">
      <c r="C2" s="37" t="s">
        <v>0</v>
      </c>
      <c r="D2" s="38"/>
      <c r="E2" s="80" t="str">
        <f>IF(Stammdaten!D5&lt;&gt;0,Stammdaten!D5,"")</f>
        <v/>
      </c>
      <c r="F2" s="80"/>
      <c r="G2" s="80"/>
      <c r="H2" s="80"/>
      <c r="I2" s="80"/>
      <c r="J2" s="80"/>
      <c r="K2" s="80"/>
      <c r="L2" s="80"/>
      <c r="M2" s="80"/>
      <c r="N2" s="80"/>
      <c r="O2" s="80"/>
      <c r="P2" s="80"/>
      <c r="Q2" s="80"/>
      <c r="R2" s="80"/>
      <c r="S2" s="80"/>
      <c r="T2" s="80"/>
      <c r="U2" s="80"/>
      <c r="V2" s="80"/>
      <c r="X2" s="39"/>
      <c r="Y2" s="39"/>
      <c r="Z2" s="40" t="s">
        <v>0</v>
      </c>
      <c r="AA2" s="39"/>
      <c r="AB2" s="80" t="str">
        <f>IF(E2&lt;&gt;0,E2,"")</f>
        <v/>
      </c>
      <c r="AC2" s="80"/>
      <c r="AD2" s="80"/>
      <c r="AE2" s="80"/>
      <c r="AF2" s="80"/>
      <c r="AG2" s="80"/>
      <c r="AH2" s="80"/>
      <c r="AI2" s="80"/>
      <c r="AJ2" s="80"/>
      <c r="AK2" s="80"/>
      <c r="AL2" s="80"/>
      <c r="AM2" s="47"/>
      <c r="AN2" s="47"/>
      <c r="AO2" s="47"/>
      <c r="AP2" s="47"/>
      <c r="AQ2" s="47"/>
      <c r="AR2" s="47"/>
      <c r="AS2" s="47"/>
      <c r="AT2" s="47"/>
      <c r="AU2" s="47"/>
      <c r="AV2" s="47"/>
      <c r="AW2" s="39"/>
    </row>
    <row r="3" spans="1:49" ht="15.75" x14ac:dyDescent="0.25">
      <c r="C3" s="37" t="s">
        <v>2</v>
      </c>
      <c r="D3" s="38"/>
      <c r="E3" s="80" t="str">
        <f>IF(Stammdaten!D7&lt;&gt;0,Stammdaten!D7,"")</f>
        <v/>
      </c>
      <c r="F3" s="80"/>
      <c r="G3" s="80"/>
      <c r="H3" s="80"/>
      <c r="I3" s="80"/>
      <c r="J3" s="80"/>
      <c r="K3" s="80"/>
      <c r="L3" s="80"/>
      <c r="M3" s="80"/>
      <c r="N3" s="80"/>
      <c r="O3" s="80"/>
      <c r="P3" s="80"/>
      <c r="Q3" s="80"/>
      <c r="R3" s="80"/>
      <c r="S3" s="80"/>
      <c r="T3" s="80"/>
      <c r="U3" s="80"/>
      <c r="V3" s="80"/>
      <c r="X3" s="39"/>
      <c r="Y3" s="39"/>
      <c r="Z3" s="40" t="s">
        <v>2</v>
      </c>
      <c r="AA3" s="39"/>
      <c r="AB3" s="80" t="str">
        <f>IF(E3&lt;&gt;0,E3,"")</f>
        <v/>
      </c>
      <c r="AC3" s="80"/>
      <c r="AD3" s="80"/>
      <c r="AE3" s="80"/>
      <c r="AF3" s="80"/>
      <c r="AG3" s="80"/>
      <c r="AH3" s="80"/>
      <c r="AI3" s="80"/>
      <c r="AJ3" s="80"/>
      <c r="AK3" s="80"/>
      <c r="AL3" s="80"/>
      <c r="AM3" s="47"/>
      <c r="AN3" s="47"/>
      <c r="AO3" s="47"/>
      <c r="AP3" s="47"/>
      <c r="AQ3" s="47"/>
      <c r="AR3" s="47"/>
      <c r="AS3" s="47"/>
      <c r="AT3" s="47"/>
      <c r="AU3" s="47"/>
      <c r="AV3" s="47"/>
      <c r="AW3" s="39"/>
    </row>
    <row r="4" spans="1:49" ht="15.75" x14ac:dyDescent="0.25">
      <c r="C4" s="37" t="s">
        <v>3</v>
      </c>
      <c r="D4" s="38"/>
      <c r="E4" s="80" t="str">
        <f>IF(Stammdaten!D9&lt;&gt;0,Stammdaten!D9,"")</f>
        <v/>
      </c>
      <c r="F4" s="80"/>
      <c r="G4" s="80"/>
      <c r="H4" s="80"/>
      <c r="I4" s="80"/>
      <c r="J4" s="80"/>
      <c r="K4" s="80"/>
      <c r="L4" s="80"/>
      <c r="M4" s="80"/>
      <c r="N4" s="80"/>
      <c r="O4" s="80"/>
      <c r="P4" s="80"/>
      <c r="Q4" s="80"/>
      <c r="R4" s="80"/>
      <c r="S4" s="80"/>
      <c r="T4" s="80"/>
      <c r="U4" s="80"/>
      <c r="V4" s="80"/>
      <c r="X4" s="39"/>
      <c r="Y4" s="39"/>
      <c r="Z4" s="40" t="s">
        <v>3</v>
      </c>
      <c r="AA4" s="39"/>
      <c r="AB4" s="80" t="str">
        <f>IF(E4&lt;&gt;0,E4,"")</f>
        <v/>
      </c>
      <c r="AC4" s="80"/>
      <c r="AD4" s="80"/>
      <c r="AE4" s="80"/>
      <c r="AF4" s="80"/>
      <c r="AG4" s="80"/>
      <c r="AH4" s="80"/>
      <c r="AI4" s="80"/>
      <c r="AJ4" s="80"/>
      <c r="AK4" s="80"/>
      <c r="AL4" s="80"/>
      <c r="AM4" s="47"/>
      <c r="AN4" s="47"/>
      <c r="AO4" s="47"/>
      <c r="AP4" s="47"/>
      <c r="AQ4" s="47"/>
      <c r="AR4" s="47"/>
      <c r="AS4" s="47"/>
      <c r="AT4" s="47"/>
      <c r="AU4" s="47"/>
      <c r="AV4" s="47"/>
      <c r="AW4" s="39"/>
    </row>
    <row r="5" spans="1:49" x14ac:dyDescent="0.25">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row>
    <row r="6" spans="1:49" ht="23.25" x14ac:dyDescent="0.35">
      <c r="B6" s="84" t="s">
        <v>142</v>
      </c>
      <c r="C6" s="84"/>
      <c r="D6" s="84"/>
      <c r="E6" s="84"/>
      <c r="F6" s="84"/>
      <c r="G6" s="84"/>
      <c r="H6" s="84"/>
      <c r="I6" s="84"/>
      <c r="J6" s="84"/>
      <c r="K6" s="84"/>
      <c r="L6" s="84"/>
      <c r="M6" s="84"/>
      <c r="N6" s="84"/>
      <c r="O6" s="84"/>
      <c r="P6" s="84"/>
      <c r="Q6" s="84"/>
      <c r="R6" s="84"/>
      <c r="S6" s="84"/>
      <c r="T6" s="84"/>
      <c r="U6" s="84"/>
      <c r="V6" s="84"/>
      <c r="X6" s="39"/>
      <c r="Y6" s="39"/>
      <c r="Z6" s="81" t="s">
        <v>143</v>
      </c>
      <c r="AA6" s="81"/>
      <c r="AB6" s="81"/>
      <c r="AC6" s="81"/>
      <c r="AD6" s="81"/>
      <c r="AE6" s="81"/>
      <c r="AF6" s="81"/>
      <c r="AG6" s="81"/>
      <c r="AH6" s="81"/>
      <c r="AI6" s="81"/>
      <c r="AJ6" s="81"/>
      <c r="AK6" s="81"/>
      <c r="AL6" s="81"/>
      <c r="AM6" s="49"/>
      <c r="AN6" s="48"/>
      <c r="AO6" s="48"/>
      <c r="AP6" s="48"/>
      <c r="AQ6" s="48"/>
      <c r="AR6" s="48"/>
      <c r="AS6" s="48"/>
      <c r="AT6" s="48"/>
      <c r="AU6" s="48"/>
      <c r="AV6" s="48"/>
    </row>
    <row r="7" spans="1:49" ht="14.1" customHeight="1" thickBot="1" x14ac:dyDescent="0.3">
      <c r="A7" s="3"/>
      <c r="B7" s="3"/>
      <c r="C7" s="3"/>
      <c r="D7" s="3"/>
      <c r="E7" s="3"/>
      <c r="F7" s="3"/>
      <c r="G7" s="3"/>
      <c r="H7" s="3"/>
      <c r="I7" s="3"/>
      <c r="J7" s="3"/>
      <c r="K7" s="3"/>
      <c r="L7" s="3"/>
      <c r="M7" s="3"/>
      <c r="N7" s="3"/>
      <c r="O7" s="3"/>
      <c r="P7" s="3"/>
      <c r="Q7" s="3"/>
      <c r="R7" s="3"/>
      <c r="S7" s="3"/>
      <c r="T7" s="3"/>
      <c r="U7" s="3"/>
      <c r="V7" s="3"/>
      <c r="W7" s="3"/>
      <c r="X7" s="50"/>
      <c r="Y7" s="50"/>
      <c r="Z7" s="50"/>
      <c r="AA7" s="50"/>
      <c r="AB7" s="50"/>
      <c r="AC7" s="50"/>
      <c r="AD7" s="50"/>
      <c r="AE7" s="50"/>
      <c r="AF7" s="50"/>
      <c r="AG7" s="50"/>
      <c r="AH7" s="50"/>
      <c r="AI7" s="50"/>
      <c r="AJ7" s="50"/>
      <c r="AK7" s="50"/>
      <c r="AL7" s="50"/>
      <c r="AM7" s="50"/>
    </row>
    <row r="8" spans="1:49" s="2" customFormat="1" ht="42.6" customHeight="1" thickBot="1" x14ac:dyDescent="0.3">
      <c r="A8" s="5"/>
      <c r="B8" s="35" t="s">
        <v>99</v>
      </c>
      <c r="C8" s="15" t="s">
        <v>4</v>
      </c>
      <c r="D8" s="36" t="s">
        <v>5</v>
      </c>
      <c r="E8" s="17" t="s">
        <v>95</v>
      </c>
      <c r="F8" s="17" t="s">
        <v>96</v>
      </c>
      <c r="G8" s="29"/>
      <c r="H8" s="17" t="s">
        <v>97</v>
      </c>
      <c r="I8" s="91" t="s">
        <v>100</v>
      </c>
      <c r="J8" s="92"/>
      <c r="K8" s="29"/>
      <c r="L8" s="87" t="s">
        <v>10</v>
      </c>
      <c r="M8" s="86"/>
      <c r="N8" s="29"/>
      <c r="O8" s="87" t="s">
        <v>110</v>
      </c>
      <c r="P8" s="88"/>
      <c r="Q8" s="86"/>
      <c r="R8" s="29"/>
      <c r="S8" s="87" t="s">
        <v>109</v>
      </c>
      <c r="T8" s="86"/>
      <c r="U8" s="29"/>
      <c r="V8" s="28" t="s">
        <v>98</v>
      </c>
      <c r="W8" s="5"/>
      <c r="X8" s="51"/>
      <c r="Y8" s="35" t="s">
        <v>99</v>
      </c>
      <c r="Z8" s="35" t="s">
        <v>144</v>
      </c>
      <c r="AA8" s="16" t="s">
        <v>145</v>
      </c>
      <c r="AB8" s="16" t="s">
        <v>146</v>
      </c>
      <c r="AC8" s="36" t="s">
        <v>147</v>
      </c>
      <c r="AD8" s="17" t="s">
        <v>96</v>
      </c>
      <c r="AE8" s="17" t="s">
        <v>97</v>
      </c>
      <c r="AF8" s="76" t="s">
        <v>86</v>
      </c>
      <c r="AG8" s="77"/>
      <c r="AH8" s="29"/>
      <c r="AI8" s="76" t="s">
        <v>87</v>
      </c>
      <c r="AJ8" s="77"/>
      <c r="AK8" s="41"/>
      <c r="AL8" s="42" t="s">
        <v>148</v>
      </c>
      <c r="AM8" s="51"/>
    </row>
    <row r="9" spans="1:49" x14ac:dyDescent="0.25">
      <c r="A9" s="3"/>
      <c r="B9" s="93">
        <v>0</v>
      </c>
      <c r="C9" s="94" t="s">
        <v>173</v>
      </c>
      <c r="D9" s="95" t="s">
        <v>174</v>
      </c>
      <c r="E9" s="93">
        <v>2005</v>
      </c>
      <c r="F9" s="93" t="str">
        <f>IF(E9&lt;&gt;0,VLOOKUP(E9,Tabelle2!$B$3:$D$17,3,1),"")</f>
        <v>Jugend</v>
      </c>
      <c r="G9" s="96" t="str">
        <f>VLOOKUP(F9,Tabelle2!$N$13:$O$18,2,FALSE)</f>
        <v>medi1</v>
      </c>
      <c r="H9" s="97" t="s">
        <v>88</v>
      </c>
      <c r="I9" s="94" t="s">
        <v>104</v>
      </c>
      <c r="J9" s="98" t="str">
        <f>IF(H9="","",IF(I9="x",IF($H9="m",VLOOKUP($E9,Tabelle2!$B$3:$N$17,4,1),VLOOKUP($E9,Tabelle2!$B$18:$N$32,4,1)),""))</f>
        <v>K7</v>
      </c>
      <c r="K9" s="96">
        <f>IF(AND(I9="X",J9&lt;&gt;"XXX"),VLOOKUP($F9,Tabelle2!$N$23:$O$28,2,FALSE),0)</f>
        <v>18</v>
      </c>
      <c r="L9" s="94" t="s">
        <v>104</v>
      </c>
      <c r="M9" s="98" t="str">
        <f>IF(H9="","",IF(L9="x",IF($H9="m",VLOOKUP($E9,Tabelle2!$B$3:$N$17,5,1),VLOOKUP($E9,Tabelle2!$B$18:$N$32,5,1)),""))</f>
        <v>K15</v>
      </c>
      <c r="N9" s="96">
        <f>IF(L9="X",VLOOKUP($F9,Tabelle2!$N$23:$O$28,2,FALSE),0)</f>
        <v>18</v>
      </c>
      <c r="O9" s="94" t="s">
        <v>104</v>
      </c>
      <c r="P9" s="99" t="s">
        <v>114</v>
      </c>
      <c r="Q9" s="98" t="str">
        <f>IF(H9="","",IF(O9&lt;&gt;0,IF(O9="X",IF(H9="m",VLOOKUP(P9,Tabelle2!$S$12:$T$23,2,FALSE),VLOOKUP(P9,Tabelle2!$Q$12:$R$23,2,FALSE))),""))</f>
        <v>K52</v>
      </c>
      <c r="R9" s="96">
        <f>IF(O9="X",VLOOKUP($F9,Tabelle2!$N$23:$O$28,2,FALSE),0)</f>
        <v>18</v>
      </c>
      <c r="S9" s="94" t="s">
        <v>104</v>
      </c>
      <c r="T9" s="98" t="str">
        <f>IF(H9="","",IF(S9="x",IF($H9="m",VLOOKUP($E9,Tabelle2!$B$3:$N$17,11,1),VLOOKUP($E9,Tabelle2!$B$18:$N$32,11,1)),""))</f>
        <v>K47</v>
      </c>
      <c r="U9" s="100">
        <f>IF(S9="X",VLOOKUP($F9,Tabelle2!$N$23:$O$28,2,FALSE),0)</f>
        <v>18</v>
      </c>
      <c r="V9" s="101">
        <f>SUM(K9,N9,R9,U9)</f>
        <v>72</v>
      </c>
      <c r="W9" s="3"/>
      <c r="X9" s="50"/>
      <c r="Y9" s="93">
        <v>0</v>
      </c>
      <c r="Z9" s="111" t="s">
        <v>175</v>
      </c>
      <c r="AA9" s="112" t="s">
        <v>176</v>
      </c>
      <c r="AB9" s="112" t="s">
        <v>177</v>
      </c>
      <c r="AC9" s="102" t="s">
        <v>178</v>
      </c>
      <c r="AD9" s="93" t="s">
        <v>92</v>
      </c>
      <c r="AE9" s="113" t="s">
        <v>88</v>
      </c>
      <c r="AF9" s="94" t="s">
        <v>104</v>
      </c>
      <c r="AG9" s="98" t="str">
        <f>IF(AF9="X",VLOOKUP(AD9,Tabelle2!$D$35:$E$40,2,FALSE),"")</f>
        <v>K24</v>
      </c>
      <c r="AH9" s="100">
        <f>IF(AF9="X",25,0)</f>
        <v>25</v>
      </c>
      <c r="AI9" s="111" t="s">
        <v>104</v>
      </c>
      <c r="AJ9" s="102" t="str">
        <f>IF(OR(AE9="mixed",AE9=""),"",IF(AE9="m",IF(AI9="X",VLOOKUP(AD9,Tabelle2!$D$35:$G$40,3,FALSE),""),IF(AI9="X",VLOOKUP(AD9,Tabelle2!$D$35:$G$40,4,FALSE),"")))</f>
        <v>K69</v>
      </c>
      <c r="AK9" s="103">
        <f>IF(AJ9="",0,IF(AI9="X",25,0))</f>
        <v>25</v>
      </c>
      <c r="AL9" s="104">
        <f>SUM(AK9,AH9)</f>
        <v>50</v>
      </c>
      <c r="AM9" s="50"/>
    </row>
    <row r="10" spans="1:49" x14ac:dyDescent="0.25">
      <c r="A10" s="3"/>
      <c r="B10" s="18">
        <v>1</v>
      </c>
      <c r="C10" s="12"/>
      <c r="D10" s="31"/>
      <c r="E10" s="33"/>
      <c r="F10" s="18" t="str">
        <f>IF(E10&lt;&gt;0,VLOOKUP(E10,Tabelle2!$B$3:$D$17,3,1),"")</f>
        <v/>
      </c>
      <c r="G10" s="20" t="e">
        <f>VLOOKUP(F10,Tabelle2!$N$13:$O$18,2,FALSE)</f>
        <v>#N/A</v>
      </c>
      <c r="H10" s="89"/>
      <c r="I10" s="12"/>
      <c r="J10" s="19" t="str">
        <f>IF(H10="","",IF(I10="x",IF($H10="m",VLOOKUP($E10,Tabelle2!$B$3:$N$17,4,1),VLOOKUP($E10,Tabelle2!$B$18:$N$32,4,1)),""))</f>
        <v/>
      </c>
      <c r="K10" s="20">
        <f>IF(AND(I10="X",J10&lt;&gt;"XXX"),VLOOKUP($F10,Tabelle2!$N$23:$O$28,2,FALSE),0)</f>
        <v>0</v>
      </c>
      <c r="L10" s="12"/>
      <c r="M10" s="19" t="str">
        <f>IF(H10="","",IF(L10="x",IF($H10="m",VLOOKUP($E10,Tabelle2!$B$3:$N$17,5,1),VLOOKUP($E10,Tabelle2!$B$18:$N$32,5,1)),""))</f>
        <v/>
      </c>
      <c r="N10" s="20">
        <f>IF(L10="X",VLOOKUP($F10,Tabelle2!$N$23:$O$28,2,FALSE),0)</f>
        <v>0</v>
      </c>
      <c r="O10" s="12"/>
      <c r="P10" s="6"/>
      <c r="Q10" s="19" t="str">
        <f>IF(H10="","",IF(O10&lt;&gt;0,IF(O10="X",IF(H10="m",VLOOKUP(P10,Tabelle2!$S$12:$T$23,2,FALSE),VLOOKUP(P10,Tabelle2!$Q$12:$R$23,2,FALSE))),""))</f>
        <v/>
      </c>
      <c r="R10" s="20">
        <f>IF(O10="X",VLOOKUP($F10,Tabelle2!$N$23:$O$28,2,FALSE),0)</f>
        <v>0</v>
      </c>
      <c r="S10" s="12"/>
      <c r="T10" s="19" t="str">
        <f>IF(H10="","",IF(S10="x",IF($H10="m",VLOOKUP($E10,Tabelle2!$B$3:$N$17,11,1),VLOOKUP($E10,Tabelle2!$B$18:$N$32,11,1)),""))</f>
        <v/>
      </c>
      <c r="U10" s="20">
        <f>IF(S10="X",VLOOKUP($F10,Tabelle2!$N$23:$O$28,2,FALSE),0)</f>
        <v>0</v>
      </c>
      <c r="V10" s="21">
        <f t="shared" ref="V10:V30" si="0">SUM(K10,N10,R10,U10)</f>
        <v>0</v>
      </c>
      <c r="W10" s="3"/>
      <c r="X10" s="50"/>
      <c r="Y10" s="18">
        <v>1</v>
      </c>
      <c r="Z10" s="105"/>
      <c r="AA10" s="106"/>
      <c r="AB10" s="106"/>
      <c r="AC10" s="107"/>
      <c r="AD10" s="43"/>
      <c r="AE10" s="44"/>
      <c r="AF10" s="12"/>
      <c r="AG10" s="52" t="str">
        <f>IF(AF10="X",VLOOKUP(AD10,Tabelle2!$D$35:$E$40,2,FALSE),"")</f>
        <v/>
      </c>
      <c r="AH10" s="55">
        <f>IF(AF10="X",25,0)</f>
        <v>0</v>
      </c>
      <c r="AI10" s="12"/>
      <c r="AJ10" s="52" t="str">
        <f>IF(OR(AE10="mixed",AE10=""),"",IF(AE10="m",IF(AI10="X",VLOOKUP(AD10,Tabelle2!$D$35:$G$40,3,FALSE),""),IF(AI10="X",VLOOKUP(AD10,Tabelle2!$D$35:$G$40,4,FALSE),"")))</f>
        <v/>
      </c>
      <c r="AK10" s="53">
        <f t="shared" ref="AK10:AK30" si="1">IF(AJ10="",0,IF(AI10="X",25,0))</f>
        <v>0</v>
      </c>
      <c r="AL10" s="54">
        <f t="shared" ref="AL10:AL30" si="2">SUM(AK10,AH10)</f>
        <v>0</v>
      </c>
      <c r="AM10" s="50"/>
    </row>
    <row r="11" spans="1:49" x14ac:dyDescent="0.25">
      <c r="A11" s="3"/>
      <c r="B11" s="18">
        <v>2</v>
      </c>
      <c r="C11" s="12"/>
      <c r="D11" s="31"/>
      <c r="E11" s="33"/>
      <c r="F11" s="18" t="str">
        <f>IF(E11&lt;&gt;0,VLOOKUP(E11,Tabelle2!$B$3:$D$17,3,1),"")</f>
        <v/>
      </c>
      <c r="G11" s="20" t="e">
        <f>VLOOKUP(F11,Tabelle2!$N$13:$O$18,2,FALSE)</f>
        <v>#N/A</v>
      </c>
      <c r="H11" s="89"/>
      <c r="I11" s="12"/>
      <c r="J11" s="19" t="str">
        <f>IF(H11="","",IF(I11="x",IF($H11="m",VLOOKUP($E11,Tabelle2!$B$3:$N$17,4,1),VLOOKUP($E11,Tabelle2!$B$18:$N$32,4,1)),""))</f>
        <v/>
      </c>
      <c r="K11" s="20">
        <f>IF(AND(I11="X",J11&lt;&gt;"XXX"),VLOOKUP($F11,Tabelle2!$N$23:$O$28,2,FALSE),0)</f>
        <v>0</v>
      </c>
      <c r="L11" s="12"/>
      <c r="M11" s="19" t="str">
        <f>IF(H11="","",IF(L11="x",IF($H11="m",VLOOKUP($E11,Tabelle2!$B$3:$N$17,5,1),VLOOKUP($E11,Tabelle2!$B$18:$N$32,5,1)),""))</f>
        <v/>
      </c>
      <c r="N11" s="20">
        <f>IF(L11="X",VLOOKUP($F11,Tabelle2!$N$23:$O$28,2,FALSE),0)</f>
        <v>0</v>
      </c>
      <c r="O11" s="12"/>
      <c r="P11" s="6"/>
      <c r="Q11" s="19" t="str">
        <f>IF(H11="","",IF(O11&lt;&gt;0,IF(O11="X",IF(H11="m",VLOOKUP(P11,Tabelle2!$S$12:$T$23,2,FALSE),VLOOKUP(P11,Tabelle2!$Q$12:$R$23,2,FALSE))),""))</f>
        <v/>
      </c>
      <c r="R11" s="20">
        <f>IF(O11="X",VLOOKUP($F11,Tabelle2!$N$23:$O$28,2,FALSE),0)</f>
        <v>0</v>
      </c>
      <c r="S11" s="12"/>
      <c r="T11" s="19" t="str">
        <f>IF(H11="","",IF(S11="x",IF($H11="m",VLOOKUP($E11,Tabelle2!$B$3:$N$17,11,1),VLOOKUP($E11,Tabelle2!$B$18:$N$32,11,1)),""))</f>
        <v/>
      </c>
      <c r="U11" s="20">
        <f>IF(S11="X",VLOOKUP($F11,Tabelle2!$N$23:$O$28,2,FALSE),0)</f>
        <v>0</v>
      </c>
      <c r="V11" s="21">
        <f t="shared" si="0"/>
        <v>0</v>
      </c>
      <c r="W11" s="3"/>
      <c r="X11" s="50"/>
      <c r="Y11" s="18">
        <v>2</v>
      </c>
      <c r="Z11" s="105"/>
      <c r="AA11" s="106"/>
      <c r="AB11" s="106"/>
      <c r="AC11" s="107"/>
      <c r="AD11" s="43"/>
      <c r="AE11" s="44"/>
      <c r="AF11" s="12"/>
      <c r="AG11" s="52" t="str">
        <f>IF(AF11="X",VLOOKUP(AD11,Tabelle2!$D$35:$E$40,2,FALSE),"")</f>
        <v/>
      </c>
      <c r="AH11" s="55">
        <f t="shared" ref="AH11:AH30" si="3">IF(AF11="X",25,0)</f>
        <v>0</v>
      </c>
      <c r="AI11" s="12"/>
      <c r="AJ11" s="52" t="str">
        <f>IF(OR(AE11="mixed",AE11=""),"",IF(AE11="m",IF(AI11="X",VLOOKUP(AD11,Tabelle2!$D$35:$G$40,3,FALSE),""),IF(AI11="X",VLOOKUP(AD11,Tabelle2!$D$35:$G$40,4,FALSE),"")))</f>
        <v/>
      </c>
      <c r="AK11" s="53">
        <f t="shared" si="1"/>
        <v>0</v>
      </c>
      <c r="AL11" s="54">
        <f t="shared" si="2"/>
        <v>0</v>
      </c>
      <c r="AM11" s="50"/>
    </row>
    <row r="12" spans="1:49" x14ac:dyDescent="0.25">
      <c r="A12" s="3"/>
      <c r="B12" s="18">
        <v>3</v>
      </c>
      <c r="C12" s="12"/>
      <c r="D12" s="31"/>
      <c r="E12" s="33"/>
      <c r="F12" s="18" t="str">
        <f>IF(E12&lt;&gt;0,VLOOKUP(E12,Tabelle2!$B$3:$D$17,3,1),"")</f>
        <v/>
      </c>
      <c r="G12" s="20" t="e">
        <f>VLOOKUP(F12,Tabelle2!$N$13:$O$18,2,FALSE)</f>
        <v>#N/A</v>
      </c>
      <c r="H12" s="89"/>
      <c r="I12" s="12"/>
      <c r="J12" s="19" t="str">
        <f>IF(H12="","",IF(I12="x",IF($H12="m",VLOOKUP($E12,Tabelle2!$B$3:$N$17,4,1),VLOOKUP($E12,Tabelle2!$B$18:$N$32,4,1)),""))</f>
        <v/>
      </c>
      <c r="K12" s="20">
        <f>IF(AND(I12="X",J12&lt;&gt;"XXX"),VLOOKUP($F12,Tabelle2!$N$23:$O$28,2,FALSE),0)</f>
        <v>0</v>
      </c>
      <c r="L12" s="12"/>
      <c r="M12" s="19" t="str">
        <f>IF(H12="","",IF(L12="x",IF($H12="m",VLOOKUP($E12,Tabelle2!$B$3:$N$17,5,1),VLOOKUP($E12,Tabelle2!$B$18:$N$32,5,1)),""))</f>
        <v/>
      </c>
      <c r="N12" s="20">
        <f>IF(L12="X",VLOOKUP($F12,Tabelle2!$N$23:$O$28,2,FALSE),0)</f>
        <v>0</v>
      </c>
      <c r="O12" s="12"/>
      <c r="P12" s="6"/>
      <c r="Q12" s="19" t="str">
        <f>IF(H12="","",IF(O12&lt;&gt;0,IF(O12="X",IF(H12="m",VLOOKUP(P12,Tabelle2!$S$12:$T$23,2,FALSE),VLOOKUP(P12,Tabelle2!$Q$12:$R$23,2,FALSE))),""))</f>
        <v/>
      </c>
      <c r="R12" s="20">
        <f>IF(O12="X",VLOOKUP($F12,Tabelle2!$N$23:$O$28,2,FALSE),0)</f>
        <v>0</v>
      </c>
      <c r="S12" s="12"/>
      <c r="T12" s="19" t="str">
        <f>IF(H12="","",IF(S12="x",IF($H12="m",VLOOKUP($E12,Tabelle2!$B$3:$N$17,11,1),VLOOKUP($E12,Tabelle2!$B$18:$N$32,11,1)),""))</f>
        <v/>
      </c>
      <c r="U12" s="20">
        <f>IF(S12="X",VLOOKUP($F12,Tabelle2!$N$23:$O$28,2,FALSE),0)</f>
        <v>0</v>
      </c>
      <c r="V12" s="21">
        <f t="shared" si="0"/>
        <v>0</v>
      </c>
      <c r="W12" s="3"/>
      <c r="X12" s="50"/>
      <c r="Y12" s="18">
        <v>3</v>
      </c>
      <c r="Z12" s="105"/>
      <c r="AA12" s="106"/>
      <c r="AB12" s="106"/>
      <c r="AC12" s="107"/>
      <c r="AD12" s="43"/>
      <c r="AE12" s="44"/>
      <c r="AF12" s="12"/>
      <c r="AG12" s="52" t="str">
        <f>IF(AF12="X",VLOOKUP(AD12,Tabelle2!$D$35:$E$40,2,FALSE),"")</f>
        <v/>
      </c>
      <c r="AH12" s="55">
        <f t="shared" si="3"/>
        <v>0</v>
      </c>
      <c r="AI12" s="12"/>
      <c r="AJ12" s="52" t="str">
        <f>IF(OR(AE12="mixed",AE12=""),"",IF(AE12="m",IF(AI12="X",VLOOKUP(AD12,Tabelle2!$D$35:$G$40,3,FALSE),""),IF(AI12="X",VLOOKUP(AD12,Tabelle2!$D$35:$G$40,4,FALSE),"")))</f>
        <v/>
      </c>
      <c r="AK12" s="53">
        <f t="shared" si="1"/>
        <v>0</v>
      </c>
      <c r="AL12" s="54">
        <f t="shared" si="2"/>
        <v>0</v>
      </c>
      <c r="AM12" s="50"/>
    </row>
    <row r="13" spans="1:49" x14ac:dyDescent="0.25">
      <c r="A13" s="3"/>
      <c r="B13" s="18">
        <v>4</v>
      </c>
      <c r="C13" s="12"/>
      <c r="D13" s="31"/>
      <c r="E13" s="33"/>
      <c r="F13" s="18" t="str">
        <f>IF(E13&lt;&gt;0,VLOOKUP(E13,Tabelle2!$B$3:$D$17,3,1),"")</f>
        <v/>
      </c>
      <c r="G13" s="20" t="e">
        <f>VLOOKUP(F13,Tabelle2!$N$13:$O$18,2,FALSE)</f>
        <v>#N/A</v>
      </c>
      <c r="H13" s="89"/>
      <c r="I13" s="12"/>
      <c r="J13" s="19" t="str">
        <f>IF(H13="","",IF(I13="x",IF($H13="m",VLOOKUP($E13,Tabelle2!$B$3:$N$17,4,1),VLOOKUP($E13,Tabelle2!$B$18:$N$32,4,1)),""))</f>
        <v/>
      </c>
      <c r="K13" s="20">
        <f>IF(AND(I13="X",J13&lt;&gt;"XXX"),VLOOKUP($F13,Tabelle2!$N$23:$O$28,2,FALSE),0)</f>
        <v>0</v>
      </c>
      <c r="L13" s="12"/>
      <c r="M13" s="19" t="str">
        <f>IF(H13="","",IF(L13="x",IF($H13="m",VLOOKUP($E13,Tabelle2!$B$3:$N$17,5,1),VLOOKUP($E13,Tabelle2!$B$18:$N$32,5,1)),""))</f>
        <v/>
      </c>
      <c r="N13" s="20">
        <f>IF(L13="X",VLOOKUP($F13,Tabelle2!$N$23:$O$28,2,FALSE),0)</f>
        <v>0</v>
      </c>
      <c r="O13" s="12"/>
      <c r="P13" s="6"/>
      <c r="Q13" s="19" t="str">
        <f>IF(H13="","",IF(O13&lt;&gt;0,IF(O13="X",IF(H13="m",VLOOKUP(P13,Tabelle2!$S$12:$T$23,2,FALSE),VLOOKUP(P13,Tabelle2!$Q$12:$R$23,2,FALSE))),""))</f>
        <v/>
      </c>
      <c r="R13" s="20">
        <f>IF(O13="X",VLOOKUP($F13,Tabelle2!$N$23:$O$28,2,FALSE),0)</f>
        <v>0</v>
      </c>
      <c r="S13" s="12"/>
      <c r="T13" s="19" t="str">
        <f>IF(H13="","",IF(S13="x",IF($H13="m",VLOOKUP($E13,Tabelle2!$B$3:$N$17,11,1),VLOOKUP($E13,Tabelle2!$B$18:$N$32,11,1)),""))</f>
        <v/>
      </c>
      <c r="U13" s="20">
        <f>IF(S13="X",VLOOKUP($F13,Tabelle2!$N$23:$O$28,2,FALSE),0)</f>
        <v>0</v>
      </c>
      <c r="V13" s="21">
        <f t="shared" si="0"/>
        <v>0</v>
      </c>
      <c r="W13" s="3"/>
      <c r="X13" s="50"/>
      <c r="Y13" s="18">
        <v>4</v>
      </c>
      <c r="Z13" s="105"/>
      <c r="AA13" s="106"/>
      <c r="AB13" s="106"/>
      <c r="AC13" s="107"/>
      <c r="AD13" s="43"/>
      <c r="AE13" s="44"/>
      <c r="AF13" s="12"/>
      <c r="AG13" s="52" t="str">
        <f>IF(AF13="X",VLOOKUP(AD13,Tabelle2!$D$35:$E$40,2,FALSE),"")</f>
        <v/>
      </c>
      <c r="AH13" s="55">
        <f t="shared" si="3"/>
        <v>0</v>
      </c>
      <c r="AI13" s="12"/>
      <c r="AJ13" s="52" t="str">
        <f>IF(OR(AE13="mixed",AE13=""),"",IF(AE13="m",IF(AI13="X",VLOOKUP(AD13,Tabelle2!$D$35:$G$40,3,FALSE),""),IF(AI13="X",VLOOKUP(AD13,Tabelle2!$D$35:$G$40,4,FALSE),"")))</f>
        <v/>
      </c>
      <c r="AK13" s="53">
        <f t="shared" si="1"/>
        <v>0</v>
      </c>
      <c r="AL13" s="54">
        <f t="shared" si="2"/>
        <v>0</v>
      </c>
      <c r="AM13" s="50"/>
    </row>
    <row r="14" spans="1:49" x14ac:dyDescent="0.25">
      <c r="A14" s="3"/>
      <c r="B14" s="18">
        <v>5</v>
      </c>
      <c r="C14" s="12"/>
      <c r="D14" s="31"/>
      <c r="E14" s="33"/>
      <c r="F14" s="18" t="str">
        <f>IF(E14&lt;&gt;0,VLOOKUP(E14,Tabelle2!$B$3:$D$17,3,1),"")</f>
        <v/>
      </c>
      <c r="G14" s="20" t="e">
        <f>VLOOKUP(F14,Tabelle2!$N$13:$O$18,2,FALSE)</f>
        <v>#N/A</v>
      </c>
      <c r="H14" s="89"/>
      <c r="I14" s="12"/>
      <c r="J14" s="19" t="str">
        <f>IF(H14="","",IF(I14="x",IF($H14="m",VLOOKUP($E14,Tabelle2!$B$3:$N$17,4,1),VLOOKUP($E14,Tabelle2!$B$18:$N$32,4,1)),""))</f>
        <v/>
      </c>
      <c r="K14" s="20">
        <f>IF(AND(I14="X",J14&lt;&gt;"XXX"),VLOOKUP($F14,Tabelle2!$N$23:$O$28,2,FALSE),0)</f>
        <v>0</v>
      </c>
      <c r="L14" s="12"/>
      <c r="M14" s="19" t="str">
        <f>IF(H14="","",IF(L14="x",IF($H14="m",VLOOKUP($E14,Tabelle2!$B$3:$N$17,5,1),VLOOKUP($E14,Tabelle2!$B$18:$N$32,5,1)),""))</f>
        <v/>
      </c>
      <c r="N14" s="20">
        <f>IF(L14="X",VLOOKUP($F14,Tabelle2!$N$23:$O$28,2,FALSE),0)</f>
        <v>0</v>
      </c>
      <c r="O14" s="12"/>
      <c r="P14" s="6"/>
      <c r="Q14" s="19" t="str">
        <f>IF(H14="","",IF(O14&lt;&gt;0,IF(O14="X",IF(H14="m",VLOOKUP(P14,Tabelle2!$S$12:$T$23,2,FALSE),VLOOKUP(P14,Tabelle2!$Q$12:$R$23,2,FALSE))),""))</f>
        <v/>
      </c>
      <c r="R14" s="20">
        <f>IF(O14="X",VLOOKUP($F14,Tabelle2!$N$23:$O$28,2,FALSE),0)</f>
        <v>0</v>
      </c>
      <c r="S14" s="12"/>
      <c r="T14" s="19" t="str">
        <f>IF(H14="","",IF(S14="x",IF($H14="m",VLOOKUP($E14,Tabelle2!$B$3:$N$17,11,1),VLOOKUP($E14,Tabelle2!$B$18:$N$32,11,1)),""))</f>
        <v/>
      </c>
      <c r="U14" s="20">
        <f>IF(S14="X",VLOOKUP($F14,Tabelle2!$N$23:$O$28,2,FALSE),0)</f>
        <v>0</v>
      </c>
      <c r="V14" s="21">
        <f t="shared" si="0"/>
        <v>0</v>
      </c>
      <c r="W14" s="3"/>
      <c r="X14" s="50"/>
      <c r="Y14" s="18">
        <v>5</v>
      </c>
      <c r="Z14" s="105"/>
      <c r="AA14" s="106"/>
      <c r="AB14" s="106"/>
      <c r="AC14" s="107"/>
      <c r="AD14" s="43"/>
      <c r="AE14" s="44"/>
      <c r="AF14" s="12"/>
      <c r="AG14" s="52" t="str">
        <f>IF(AF14="X",VLOOKUP(AD14,Tabelle2!$D$35:$E$40,2,FALSE),"")</f>
        <v/>
      </c>
      <c r="AH14" s="55">
        <f t="shared" si="3"/>
        <v>0</v>
      </c>
      <c r="AI14" s="12"/>
      <c r="AJ14" s="52" t="str">
        <f>IF(OR(AE14="mixed",AE14=""),"",IF(AE14="m",IF(AI14="X",VLOOKUP(AD14,Tabelle2!$D$35:$G$40,3,FALSE),""),IF(AI14="X",VLOOKUP(AD14,Tabelle2!$D$35:$G$40,4,FALSE),"")))</f>
        <v/>
      </c>
      <c r="AK14" s="53">
        <f t="shared" si="1"/>
        <v>0</v>
      </c>
      <c r="AL14" s="54">
        <f t="shared" si="2"/>
        <v>0</v>
      </c>
      <c r="AM14" s="50"/>
    </row>
    <row r="15" spans="1:49" x14ac:dyDescent="0.25">
      <c r="A15" s="3"/>
      <c r="B15" s="18">
        <v>6</v>
      </c>
      <c r="C15" s="12"/>
      <c r="D15" s="31"/>
      <c r="E15" s="33"/>
      <c r="F15" s="18" t="str">
        <f>IF(E15&lt;&gt;0,VLOOKUP(E15,Tabelle2!$B$3:$D$17,3,1),"")</f>
        <v/>
      </c>
      <c r="G15" s="20" t="e">
        <f>VLOOKUP(F15,Tabelle2!$N$13:$O$18,2,FALSE)</f>
        <v>#N/A</v>
      </c>
      <c r="H15" s="89"/>
      <c r="I15" s="12"/>
      <c r="J15" s="19" t="str">
        <f>IF(H15="","",IF(I15="x",IF($H15="m",VLOOKUP($E15,Tabelle2!$B$3:$N$17,4,1),VLOOKUP($E15,Tabelle2!$B$18:$N$32,4,1)),""))</f>
        <v/>
      </c>
      <c r="K15" s="20">
        <f>IF(AND(I15="X",J15&lt;&gt;"XXX"),VLOOKUP($F15,Tabelle2!$N$23:$O$28,2,FALSE),0)</f>
        <v>0</v>
      </c>
      <c r="L15" s="12"/>
      <c r="M15" s="19" t="str">
        <f>IF(H15="","",IF(L15="x",IF($H15="m",VLOOKUP($E15,Tabelle2!$B$3:$N$17,5,1),VLOOKUP($E15,Tabelle2!$B$18:$N$32,5,1)),""))</f>
        <v/>
      </c>
      <c r="N15" s="20">
        <f>IF(L15="X",VLOOKUP($F15,Tabelle2!$N$23:$O$28,2,FALSE),0)</f>
        <v>0</v>
      </c>
      <c r="O15" s="12"/>
      <c r="P15" s="6"/>
      <c r="Q15" s="19" t="str">
        <f>IF(H15="","",IF(O15&lt;&gt;0,IF(O15="X",IF(H15="m",VLOOKUP(P15,Tabelle2!$S$12:$T$23,2,FALSE),VLOOKUP(P15,Tabelle2!$Q$12:$R$23,2,FALSE))),""))</f>
        <v/>
      </c>
      <c r="R15" s="20">
        <f>IF(O15="X",VLOOKUP($F15,Tabelle2!$N$23:$O$28,2,FALSE),0)</f>
        <v>0</v>
      </c>
      <c r="S15" s="12"/>
      <c r="T15" s="19" t="str">
        <f>IF(H15="","",IF(S15="x",IF($H15="m",VLOOKUP($E15,Tabelle2!$B$3:$N$17,11,1),VLOOKUP($E15,Tabelle2!$B$18:$N$32,11,1)),""))</f>
        <v/>
      </c>
      <c r="U15" s="20">
        <f>IF(S15="X",VLOOKUP($F15,Tabelle2!$N$23:$O$28,2,FALSE),0)</f>
        <v>0</v>
      </c>
      <c r="V15" s="21">
        <f t="shared" si="0"/>
        <v>0</v>
      </c>
      <c r="W15" s="3"/>
      <c r="X15" s="50"/>
      <c r="Y15" s="18">
        <v>6</v>
      </c>
      <c r="Z15" s="105"/>
      <c r="AA15" s="106"/>
      <c r="AB15" s="106"/>
      <c r="AC15" s="107"/>
      <c r="AD15" s="43"/>
      <c r="AE15" s="44"/>
      <c r="AF15" s="12"/>
      <c r="AG15" s="52" t="str">
        <f>IF(AF15="X",VLOOKUP(AD15,Tabelle2!$D$35:$E$40,2,FALSE),"")</f>
        <v/>
      </c>
      <c r="AH15" s="55">
        <f t="shared" si="3"/>
        <v>0</v>
      </c>
      <c r="AI15" s="12"/>
      <c r="AJ15" s="52" t="str">
        <f>IF(OR(AE15="mixed",AE15=""),"",IF(AE15="m",IF(AI15="X",VLOOKUP(AD15,Tabelle2!$D$35:$G$40,3,FALSE),""),IF(AI15="X",VLOOKUP(AD15,Tabelle2!$D$35:$G$40,4,FALSE),"")))</f>
        <v/>
      </c>
      <c r="AK15" s="53">
        <f t="shared" si="1"/>
        <v>0</v>
      </c>
      <c r="AL15" s="54">
        <f t="shared" si="2"/>
        <v>0</v>
      </c>
      <c r="AM15" s="50"/>
    </row>
    <row r="16" spans="1:49" x14ac:dyDescent="0.25">
      <c r="A16" s="3"/>
      <c r="B16" s="18">
        <v>7</v>
      </c>
      <c r="C16" s="12"/>
      <c r="D16" s="31"/>
      <c r="E16" s="33"/>
      <c r="F16" s="18" t="str">
        <f>IF(E16&lt;&gt;0,VLOOKUP(E16,Tabelle2!$B$3:$D$17,3,1),"")</f>
        <v/>
      </c>
      <c r="G16" s="20" t="e">
        <f>VLOOKUP(F16,Tabelle2!$N$13:$O$18,2,FALSE)</f>
        <v>#N/A</v>
      </c>
      <c r="H16" s="89"/>
      <c r="I16" s="12"/>
      <c r="J16" s="19" t="str">
        <f>IF(H16="","",IF(I16="x",IF($H16="m",VLOOKUP($E16,Tabelle2!$B$3:$N$17,4,1),VLOOKUP($E16,Tabelle2!$B$18:$N$32,4,1)),""))</f>
        <v/>
      </c>
      <c r="K16" s="20">
        <f>IF(AND(I16="X",J16&lt;&gt;"XXX"),VLOOKUP($F16,Tabelle2!$N$23:$O$28,2,FALSE),0)</f>
        <v>0</v>
      </c>
      <c r="L16" s="12"/>
      <c r="M16" s="19" t="str">
        <f>IF(H16="","",IF(L16="x",IF($H16="m",VLOOKUP($E16,Tabelle2!$B$3:$N$17,5,1),VLOOKUP($E16,Tabelle2!$B$18:$N$32,5,1)),""))</f>
        <v/>
      </c>
      <c r="N16" s="20">
        <f>IF(L16="X",VLOOKUP($F16,Tabelle2!$N$23:$O$28,2,FALSE),0)</f>
        <v>0</v>
      </c>
      <c r="O16" s="12"/>
      <c r="P16" s="6"/>
      <c r="Q16" s="19" t="str">
        <f>IF(H16="","",IF(O16&lt;&gt;0,IF(O16="X",IF(H16="m",VLOOKUP(P16,Tabelle2!$S$12:$T$23,2,FALSE),VLOOKUP(P16,Tabelle2!$Q$12:$R$23,2,FALSE))),""))</f>
        <v/>
      </c>
      <c r="R16" s="20">
        <f>IF(O16="X",VLOOKUP($F16,Tabelle2!$N$23:$O$28,2,FALSE),0)</f>
        <v>0</v>
      </c>
      <c r="S16" s="12"/>
      <c r="T16" s="19" t="str">
        <f>IF(H16="","",IF(S16="x",IF($H16="m",VLOOKUP($E16,Tabelle2!$B$3:$N$17,11,1),VLOOKUP($E16,Tabelle2!$B$18:$N$32,11,1)),""))</f>
        <v/>
      </c>
      <c r="U16" s="20">
        <f>IF(S16="X",VLOOKUP($F16,Tabelle2!$N$23:$O$28,2,FALSE),0)</f>
        <v>0</v>
      </c>
      <c r="V16" s="21">
        <f t="shared" si="0"/>
        <v>0</v>
      </c>
      <c r="W16" s="3"/>
      <c r="X16" s="50"/>
      <c r="Y16" s="18">
        <v>7</v>
      </c>
      <c r="Z16" s="105"/>
      <c r="AA16" s="106"/>
      <c r="AB16" s="106"/>
      <c r="AC16" s="107"/>
      <c r="AD16" s="43"/>
      <c r="AE16" s="44"/>
      <c r="AF16" s="12"/>
      <c r="AG16" s="52" t="str">
        <f>IF(AF16="X",VLOOKUP(AD16,Tabelle2!$D$35:$E$40,2,FALSE),"")</f>
        <v/>
      </c>
      <c r="AH16" s="55">
        <f t="shared" si="3"/>
        <v>0</v>
      </c>
      <c r="AI16" s="12"/>
      <c r="AJ16" s="52" t="str">
        <f>IF(OR(AE16="mixed",AE16=""),"",IF(AE16="m",IF(AI16="X",VLOOKUP(AD16,Tabelle2!$D$35:$G$40,3,FALSE),""),IF(AI16="X",VLOOKUP(AD16,Tabelle2!$D$35:$G$40,4,FALSE),"")))</f>
        <v/>
      </c>
      <c r="AK16" s="53">
        <f t="shared" si="1"/>
        <v>0</v>
      </c>
      <c r="AL16" s="54">
        <f t="shared" si="2"/>
        <v>0</v>
      </c>
      <c r="AM16" s="50"/>
    </row>
    <row r="17" spans="1:39" x14ac:dyDescent="0.25">
      <c r="A17" s="3"/>
      <c r="B17" s="18">
        <v>8</v>
      </c>
      <c r="C17" s="12"/>
      <c r="D17" s="31"/>
      <c r="E17" s="33"/>
      <c r="F17" s="18" t="str">
        <f>IF(E17&lt;&gt;0,VLOOKUP(E17,Tabelle2!$B$3:$D$17,3,1),"")</f>
        <v/>
      </c>
      <c r="G17" s="20" t="e">
        <f>VLOOKUP(F17,Tabelle2!$N$13:$O$18,2,FALSE)</f>
        <v>#N/A</v>
      </c>
      <c r="H17" s="89"/>
      <c r="I17" s="12"/>
      <c r="J17" s="19" t="str">
        <f>IF(H17="","",IF(I17="x",IF($H17="m",VLOOKUP($E17,Tabelle2!$B$3:$N$17,4,1),VLOOKUP($E17,Tabelle2!$B$18:$N$32,4,1)),""))</f>
        <v/>
      </c>
      <c r="K17" s="20">
        <f>IF(AND(I17="X",J17&lt;&gt;"XXX"),VLOOKUP($F17,Tabelle2!$N$23:$O$28,2,FALSE),0)</f>
        <v>0</v>
      </c>
      <c r="L17" s="12"/>
      <c r="M17" s="19" t="str">
        <f>IF(H17="","",IF(L17="x",IF($H17="m",VLOOKUP($E17,Tabelle2!$B$3:$N$17,5,1),VLOOKUP($E17,Tabelle2!$B$18:$N$32,5,1)),""))</f>
        <v/>
      </c>
      <c r="N17" s="20">
        <f>IF(L17="X",VLOOKUP($F17,Tabelle2!$N$23:$O$28,2,FALSE),0)</f>
        <v>0</v>
      </c>
      <c r="O17" s="12"/>
      <c r="P17" s="6"/>
      <c r="Q17" s="19" t="str">
        <f>IF(H17="","",IF(O17&lt;&gt;0,IF(O17="X",IF(H17="m",VLOOKUP(P17,Tabelle2!$S$12:$T$23,2,FALSE),VLOOKUP(P17,Tabelle2!$Q$12:$R$23,2,FALSE))),""))</f>
        <v/>
      </c>
      <c r="R17" s="20">
        <f>IF(O17="X",VLOOKUP($F17,Tabelle2!$N$23:$O$28,2,FALSE),0)</f>
        <v>0</v>
      </c>
      <c r="S17" s="12"/>
      <c r="T17" s="19" t="str">
        <f>IF(H17="","",IF(S17="x",IF($H17="m",VLOOKUP($E17,Tabelle2!$B$3:$N$17,11,1),VLOOKUP($E17,Tabelle2!$B$18:$N$32,11,1)),""))</f>
        <v/>
      </c>
      <c r="U17" s="20">
        <f>IF(S17="X",VLOOKUP($F17,Tabelle2!$N$23:$O$28,2,FALSE),0)</f>
        <v>0</v>
      </c>
      <c r="V17" s="21">
        <f t="shared" si="0"/>
        <v>0</v>
      </c>
      <c r="W17" s="3"/>
      <c r="X17" s="50"/>
      <c r="Y17" s="18">
        <v>8</v>
      </c>
      <c r="Z17" s="105"/>
      <c r="AA17" s="106"/>
      <c r="AB17" s="106"/>
      <c r="AC17" s="107"/>
      <c r="AD17" s="43"/>
      <c r="AE17" s="44"/>
      <c r="AF17" s="12"/>
      <c r="AG17" s="52" t="str">
        <f>IF(AF17="X",VLOOKUP(AD17,Tabelle2!$D$35:$E$40,2,FALSE),"")</f>
        <v/>
      </c>
      <c r="AH17" s="55">
        <f t="shared" si="3"/>
        <v>0</v>
      </c>
      <c r="AI17" s="12"/>
      <c r="AJ17" s="52" t="str">
        <f>IF(OR(AE17="mixed",AE17=""),"",IF(AE17="m",IF(AI17="X",VLOOKUP(AD17,Tabelle2!$D$35:$G$40,3,FALSE),""),IF(AI17="X",VLOOKUP(AD17,Tabelle2!$D$35:$G$40,4,FALSE),"")))</f>
        <v/>
      </c>
      <c r="AK17" s="53">
        <f t="shared" si="1"/>
        <v>0</v>
      </c>
      <c r="AL17" s="54">
        <f t="shared" si="2"/>
        <v>0</v>
      </c>
      <c r="AM17" s="50"/>
    </row>
    <row r="18" spans="1:39" x14ac:dyDescent="0.25">
      <c r="A18" s="3"/>
      <c r="B18" s="18">
        <v>9</v>
      </c>
      <c r="C18" s="12"/>
      <c r="D18" s="31"/>
      <c r="E18" s="33"/>
      <c r="F18" s="18" t="str">
        <f>IF(E18&lt;&gt;0,VLOOKUP(E18,Tabelle2!$B$3:$D$17,3,1),"")</f>
        <v/>
      </c>
      <c r="G18" s="20" t="e">
        <f>VLOOKUP(F18,Tabelle2!$N$13:$O$18,2,FALSE)</f>
        <v>#N/A</v>
      </c>
      <c r="H18" s="89"/>
      <c r="I18" s="12"/>
      <c r="J18" s="19" t="str">
        <f>IF(H18="","",IF(I18="x",IF($H18="m",VLOOKUP($E18,Tabelle2!$B$3:$N$17,4,1),VLOOKUP($E18,Tabelle2!$B$18:$N$32,4,1)),""))</f>
        <v/>
      </c>
      <c r="K18" s="20">
        <f>IF(AND(I18="X",J18&lt;&gt;"XXX"),VLOOKUP($F18,Tabelle2!$N$23:$O$28,2,FALSE),0)</f>
        <v>0</v>
      </c>
      <c r="L18" s="12"/>
      <c r="M18" s="19" t="str">
        <f>IF(H18="","",IF(L18="x",IF($H18="m",VLOOKUP($E18,Tabelle2!$B$3:$N$17,5,1),VLOOKUP($E18,Tabelle2!$B$18:$N$32,5,1)),""))</f>
        <v/>
      </c>
      <c r="N18" s="20">
        <f>IF(L18="X",VLOOKUP($F18,Tabelle2!$N$23:$O$28,2,FALSE),0)</f>
        <v>0</v>
      </c>
      <c r="O18" s="12"/>
      <c r="P18" s="6"/>
      <c r="Q18" s="19" t="str">
        <f>IF(H18="","",IF(O18&lt;&gt;0,IF(O18="X",IF(H18="m",VLOOKUP(P18,Tabelle2!$S$12:$T$23,2,FALSE),VLOOKUP(P18,Tabelle2!$Q$12:$R$23,2,FALSE))),""))</f>
        <v/>
      </c>
      <c r="R18" s="20">
        <f>IF(O18="X",VLOOKUP($F18,Tabelle2!$N$23:$O$28,2,FALSE),0)</f>
        <v>0</v>
      </c>
      <c r="S18" s="12"/>
      <c r="T18" s="19" t="str">
        <f>IF(H18="","",IF(S18="x",IF($H18="m",VLOOKUP($E18,Tabelle2!$B$3:$N$17,11,1),VLOOKUP($E18,Tabelle2!$B$18:$N$32,11,1)),""))</f>
        <v/>
      </c>
      <c r="U18" s="20">
        <f>IF(S18="X",VLOOKUP($F18,Tabelle2!$N$23:$O$28,2,FALSE),0)</f>
        <v>0</v>
      </c>
      <c r="V18" s="21">
        <f t="shared" si="0"/>
        <v>0</v>
      </c>
      <c r="W18" s="3"/>
      <c r="X18" s="50"/>
      <c r="Y18" s="18">
        <v>9</v>
      </c>
      <c r="Z18" s="105"/>
      <c r="AA18" s="106"/>
      <c r="AB18" s="106"/>
      <c r="AC18" s="107"/>
      <c r="AD18" s="43"/>
      <c r="AE18" s="44"/>
      <c r="AF18" s="12"/>
      <c r="AG18" s="52" t="str">
        <f>IF(AF18="X",VLOOKUP(AD18,Tabelle2!$D$35:$E$40,2,FALSE),"")</f>
        <v/>
      </c>
      <c r="AH18" s="55">
        <f t="shared" si="3"/>
        <v>0</v>
      </c>
      <c r="AI18" s="12"/>
      <c r="AJ18" s="52" t="str">
        <f>IF(OR(AE18="mixed",AE18=""),"",IF(AE18="m",IF(AI18="X",VLOOKUP(AD18,Tabelle2!$D$35:$G$40,3,FALSE),""),IF(AI18="X",VLOOKUP(AD18,Tabelle2!$D$35:$G$40,4,FALSE),"")))</f>
        <v/>
      </c>
      <c r="AK18" s="53">
        <f t="shared" si="1"/>
        <v>0</v>
      </c>
      <c r="AL18" s="54">
        <f t="shared" si="2"/>
        <v>0</v>
      </c>
      <c r="AM18" s="50"/>
    </row>
    <row r="19" spans="1:39" x14ac:dyDescent="0.25">
      <c r="A19" s="3"/>
      <c r="B19" s="18">
        <v>10</v>
      </c>
      <c r="C19" s="12"/>
      <c r="D19" s="31"/>
      <c r="E19" s="33"/>
      <c r="F19" s="18" t="str">
        <f>IF(E19&lt;&gt;0,VLOOKUP(E19,Tabelle2!$B$3:$D$17,3,1),"")</f>
        <v/>
      </c>
      <c r="G19" s="20" t="e">
        <f>VLOOKUP(F19,Tabelle2!$N$13:$O$18,2,FALSE)</f>
        <v>#N/A</v>
      </c>
      <c r="H19" s="89"/>
      <c r="I19" s="12"/>
      <c r="J19" s="19" t="str">
        <f>IF(H19="","",IF(I19="x",IF($H19="m",VLOOKUP($E19,Tabelle2!$B$3:$N$17,4,1),VLOOKUP($E19,Tabelle2!$B$18:$N$32,4,1)),""))</f>
        <v/>
      </c>
      <c r="K19" s="20">
        <f>IF(AND(I19="X",J19&lt;&gt;"XXX"),VLOOKUP($F19,Tabelle2!$N$23:$O$28,2,FALSE),0)</f>
        <v>0</v>
      </c>
      <c r="L19" s="12"/>
      <c r="M19" s="19" t="str">
        <f>IF(H19="","",IF(L19="x",IF($H19="m",VLOOKUP($E19,Tabelle2!$B$3:$N$17,5,1),VLOOKUP($E19,Tabelle2!$B$18:$N$32,5,1)),""))</f>
        <v/>
      </c>
      <c r="N19" s="20">
        <f>IF(L19="X",VLOOKUP($F19,Tabelle2!$N$23:$O$28,2,FALSE),0)</f>
        <v>0</v>
      </c>
      <c r="O19" s="12"/>
      <c r="P19" s="6"/>
      <c r="Q19" s="19" t="str">
        <f>IF(H19="","",IF(O19&lt;&gt;0,IF(O19="X",IF(H19="m",VLOOKUP(P19,Tabelle2!$S$12:$T$23,2,FALSE),VLOOKUP(P19,Tabelle2!$Q$12:$R$23,2,FALSE))),""))</f>
        <v/>
      </c>
      <c r="R19" s="20">
        <f>IF(O19="X",VLOOKUP($F19,Tabelle2!$N$23:$O$28,2,FALSE),0)</f>
        <v>0</v>
      </c>
      <c r="S19" s="12"/>
      <c r="T19" s="19" t="str">
        <f>IF(H19="","",IF(S19="x",IF($H19="m",VLOOKUP($E19,Tabelle2!$B$3:$N$17,11,1),VLOOKUP($E19,Tabelle2!$B$18:$N$32,11,1)),""))</f>
        <v/>
      </c>
      <c r="U19" s="20">
        <f>IF(S19="X",VLOOKUP($F19,Tabelle2!$N$23:$O$28,2,FALSE),0)</f>
        <v>0</v>
      </c>
      <c r="V19" s="21">
        <f t="shared" si="0"/>
        <v>0</v>
      </c>
      <c r="W19" s="3"/>
      <c r="X19" s="50"/>
      <c r="Y19" s="18">
        <v>10</v>
      </c>
      <c r="Z19" s="105"/>
      <c r="AA19" s="106"/>
      <c r="AB19" s="106"/>
      <c r="AC19" s="107"/>
      <c r="AD19" s="43"/>
      <c r="AE19" s="44"/>
      <c r="AF19" s="12"/>
      <c r="AG19" s="52" t="str">
        <f>IF(AF19="X",VLOOKUP(AD19,Tabelle2!$D$35:$E$40,2,FALSE),"")</f>
        <v/>
      </c>
      <c r="AH19" s="55">
        <f t="shared" si="3"/>
        <v>0</v>
      </c>
      <c r="AI19" s="12"/>
      <c r="AJ19" s="52" t="str">
        <f>IF(OR(AE19="mixed",AE19=""),"",IF(AE19="m",IF(AI19="X",VLOOKUP(AD19,Tabelle2!$D$35:$G$40,3,FALSE),""),IF(AI19="X",VLOOKUP(AD19,Tabelle2!$D$35:$G$40,4,FALSE),"")))</f>
        <v/>
      </c>
      <c r="AK19" s="53">
        <f t="shared" si="1"/>
        <v>0</v>
      </c>
      <c r="AL19" s="54">
        <f t="shared" si="2"/>
        <v>0</v>
      </c>
      <c r="AM19" s="50"/>
    </row>
    <row r="20" spans="1:39" x14ac:dyDescent="0.25">
      <c r="A20" s="3"/>
      <c r="B20" s="18">
        <v>11</v>
      </c>
      <c r="C20" s="12"/>
      <c r="D20" s="31"/>
      <c r="E20" s="33"/>
      <c r="F20" s="18" t="str">
        <f>IF(E20&lt;&gt;0,VLOOKUP(E20,Tabelle2!$B$3:$D$17,3,1),"")</f>
        <v/>
      </c>
      <c r="G20" s="20" t="e">
        <f>VLOOKUP(F20,Tabelle2!$N$13:$O$18,2,FALSE)</f>
        <v>#N/A</v>
      </c>
      <c r="H20" s="89"/>
      <c r="I20" s="12"/>
      <c r="J20" s="19" t="str">
        <f>IF(H20="","",IF(I20="x",IF($H20="m",VLOOKUP($E20,Tabelle2!$B$3:$N$17,4,1),VLOOKUP($E20,Tabelle2!$B$18:$N$32,4,1)),""))</f>
        <v/>
      </c>
      <c r="K20" s="20">
        <f>IF(AND(I20="X",J20&lt;&gt;"XXX"),VLOOKUP($F20,Tabelle2!$N$23:$O$28,2,FALSE),0)</f>
        <v>0</v>
      </c>
      <c r="L20" s="12"/>
      <c r="M20" s="19" t="str">
        <f>IF(H20="","",IF(L20="x",IF($H20="m",VLOOKUP($E20,Tabelle2!$B$3:$N$17,5,1),VLOOKUP($E20,Tabelle2!$B$18:$N$32,5,1)),""))</f>
        <v/>
      </c>
      <c r="N20" s="20">
        <f>IF(L20="X",VLOOKUP($F20,Tabelle2!$N$23:$O$28,2,FALSE),0)</f>
        <v>0</v>
      </c>
      <c r="O20" s="12"/>
      <c r="P20" s="6"/>
      <c r="Q20" s="19" t="str">
        <f>IF(H20="","",IF(O20&lt;&gt;0,IF(O20="X",IF(H20="m",VLOOKUP(P20,Tabelle2!$S$12:$T$23,2,FALSE),VLOOKUP(P20,Tabelle2!$Q$12:$R$23,2,FALSE))),""))</f>
        <v/>
      </c>
      <c r="R20" s="20">
        <f>IF(O20="X",VLOOKUP($F20,Tabelle2!$N$23:$O$28,2,FALSE),0)</f>
        <v>0</v>
      </c>
      <c r="S20" s="12"/>
      <c r="T20" s="19" t="str">
        <f>IF(H20="","",IF(S20="x",IF($H20="m",VLOOKUP($E20,Tabelle2!$B$3:$N$17,11,1),VLOOKUP($E20,Tabelle2!$B$18:$N$32,11,1)),""))</f>
        <v/>
      </c>
      <c r="U20" s="20">
        <f>IF(S20="X",VLOOKUP($F20,Tabelle2!$N$23:$O$28,2,FALSE),0)</f>
        <v>0</v>
      </c>
      <c r="V20" s="21">
        <f t="shared" si="0"/>
        <v>0</v>
      </c>
      <c r="W20" s="3"/>
      <c r="X20" s="50"/>
      <c r="Y20" s="18">
        <v>11</v>
      </c>
      <c r="Z20" s="105"/>
      <c r="AA20" s="106"/>
      <c r="AB20" s="106"/>
      <c r="AC20" s="107"/>
      <c r="AD20" s="43"/>
      <c r="AE20" s="44"/>
      <c r="AF20" s="12"/>
      <c r="AG20" s="52" t="str">
        <f>IF(AF20="X",VLOOKUP(AD20,Tabelle2!$D$35:$E$40,2,FALSE),"")</f>
        <v/>
      </c>
      <c r="AH20" s="55">
        <f t="shared" si="3"/>
        <v>0</v>
      </c>
      <c r="AI20" s="12"/>
      <c r="AJ20" s="52" t="str">
        <f>IF(OR(AE20="mixed",AE20=""),"",IF(AE20="m",IF(AI20="X",VLOOKUP(AD20,Tabelle2!$D$35:$G$40,3,FALSE),""),IF(AI20="X",VLOOKUP(AD20,Tabelle2!$D$35:$G$40,4,FALSE),"")))</f>
        <v/>
      </c>
      <c r="AK20" s="53">
        <f t="shared" si="1"/>
        <v>0</v>
      </c>
      <c r="AL20" s="54">
        <f t="shared" si="2"/>
        <v>0</v>
      </c>
      <c r="AM20" s="50"/>
    </row>
    <row r="21" spans="1:39" x14ac:dyDescent="0.25">
      <c r="A21" s="3"/>
      <c r="B21" s="18">
        <v>12</v>
      </c>
      <c r="C21" s="12"/>
      <c r="D21" s="31"/>
      <c r="E21" s="33"/>
      <c r="F21" s="18" t="str">
        <f>IF(E21&lt;&gt;0,VLOOKUP(E21,Tabelle2!$B$3:$D$17,3,1),"")</f>
        <v/>
      </c>
      <c r="G21" s="20" t="e">
        <f>VLOOKUP(F21,Tabelle2!$N$13:$O$18,2,FALSE)</f>
        <v>#N/A</v>
      </c>
      <c r="H21" s="89"/>
      <c r="I21" s="12"/>
      <c r="J21" s="19" t="str">
        <f>IF(H21="","",IF(I21="x",IF($H21="m",VLOOKUP($E21,Tabelle2!$B$3:$N$17,4,1),VLOOKUP($E21,Tabelle2!$B$18:$N$32,4,1)),""))</f>
        <v/>
      </c>
      <c r="K21" s="20">
        <f>IF(AND(I21="X",J21&lt;&gt;"XXX"),VLOOKUP($F21,Tabelle2!$N$23:$O$28,2,FALSE),0)</f>
        <v>0</v>
      </c>
      <c r="L21" s="12"/>
      <c r="M21" s="19" t="str">
        <f>IF(H21="","",IF(L21="x",IF($H21="m",VLOOKUP($E21,Tabelle2!$B$3:$N$17,5,1),VLOOKUP($E21,Tabelle2!$B$18:$N$32,5,1)),""))</f>
        <v/>
      </c>
      <c r="N21" s="20">
        <f>IF(L21="X",VLOOKUP($F21,Tabelle2!$N$23:$O$28,2,FALSE),0)</f>
        <v>0</v>
      </c>
      <c r="O21" s="12"/>
      <c r="P21" s="6"/>
      <c r="Q21" s="19" t="str">
        <f>IF(H21="","",IF(O21&lt;&gt;0,IF(O21="X",IF(H21="m",VLOOKUP(P21,Tabelle2!$S$12:$T$23,2,FALSE),VLOOKUP(P21,Tabelle2!$Q$12:$R$23,2,FALSE))),""))</f>
        <v/>
      </c>
      <c r="R21" s="20">
        <f>IF(O21="X",VLOOKUP($F21,Tabelle2!$N$23:$O$28,2,FALSE),0)</f>
        <v>0</v>
      </c>
      <c r="S21" s="12"/>
      <c r="T21" s="19" t="str">
        <f>IF(H21="","",IF(S21="x",IF($H21="m",VLOOKUP($E21,Tabelle2!$B$3:$N$17,11,1),VLOOKUP($E21,Tabelle2!$B$18:$N$32,11,1)),""))</f>
        <v/>
      </c>
      <c r="U21" s="20">
        <f>IF(S21="X",VLOOKUP($F21,Tabelle2!$N$23:$O$28,2,FALSE),0)</f>
        <v>0</v>
      </c>
      <c r="V21" s="21">
        <f t="shared" si="0"/>
        <v>0</v>
      </c>
      <c r="W21" s="3"/>
      <c r="X21" s="50"/>
      <c r="Y21" s="18">
        <v>12</v>
      </c>
      <c r="Z21" s="105"/>
      <c r="AA21" s="106"/>
      <c r="AB21" s="106"/>
      <c r="AC21" s="107"/>
      <c r="AD21" s="43"/>
      <c r="AE21" s="44"/>
      <c r="AF21" s="12"/>
      <c r="AG21" s="52" t="str">
        <f>IF(AF21="X",VLOOKUP(AD21,Tabelle2!$D$35:$E$40,2,FALSE),"")</f>
        <v/>
      </c>
      <c r="AH21" s="55">
        <f t="shared" si="3"/>
        <v>0</v>
      </c>
      <c r="AI21" s="12"/>
      <c r="AJ21" s="52" t="str">
        <f>IF(OR(AE21="mixed",AE21=""),"",IF(AE21="m",IF(AI21="X",VLOOKUP(AD21,Tabelle2!$D$35:$G$40,3,FALSE),""),IF(AI21="X",VLOOKUP(AD21,Tabelle2!$D$35:$G$40,4,FALSE),"")))</f>
        <v/>
      </c>
      <c r="AK21" s="53">
        <f t="shared" si="1"/>
        <v>0</v>
      </c>
      <c r="AL21" s="54">
        <f t="shared" si="2"/>
        <v>0</v>
      </c>
      <c r="AM21" s="50"/>
    </row>
    <row r="22" spans="1:39" x14ac:dyDescent="0.25">
      <c r="A22" s="3"/>
      <c r="B22" s="18">
        <v>13</v>
      </c>
      <c r="C22" s="12"/>
      <c r="D22" s="31"/>
      <c r="E22" s="33"/>
      <c r="F22" s="18" t="str">
        <f>IF(E22&lt;&gt;0,VLOOKUP(E22,Tabelle2!$B$3:$D$17,3,1),"")</f>
        <v/>
      </c>
      <c r="G22" s="20" t="e">
        <f>VLOOKUP(F22,Tabelle2!$N$13:$O$18,2,FALSE)</f>
        <v>#N/A</v>
      </c>
      <c r="H22" s="89"/>
      <c r="I22" s="12"/>
      <c r="J22" s="19" t="str">
        <f>IF(H22="","",IF(I22="x",IF($H22="m",VLOOKUP($E22,Tabelle2!$B$3:$N$17,4,1),VLOOKUP($E22,Tabelle2!$B$18:$N$32,4,1)),""))</f>
        <v/>
      </c>
      <c r="K22" s="20">
        <f>IF(AND(I22="X",J22&lt;&gt;"XXX"),VLOOKUP($F22,Tabelle2!$N$23:$O$28,2,FALSE),0)</f>
        <v>0</v>
      </c>
      <c r="L22" s="12"/>
      <c r="M22" s="19" t="str">
        <f>IF(H22="","",IF(L22="x",IF($H22="m",VLOOKUP($E22,Tabelle2!$B$3:$N$17,5,1),VLOOKUP($E22,Tabelle2!$B$18:$N$32,5,1)),""))</f>
        <v/>
      </c>
      <c r="N22" s="20">
        <f>IF(L22="X",VLOOKUP($F22,Tabelle2!$N$23:$O$28,2,FALSE),0)</f>
        <v>0</v>
      </c>
      <c r="O22" s="12"/>
      <c r="P22" s="6"/>
      <c r="Q22" s="19" t="str">
        <f>IF(H22="","",IF(O22&lt;&gt;0,IF(O22="X",IF(H22="m",VLOOKUP(P22,Tabelle2!$S$12:$T$23,2,FALSE),VLOOKUP(P22,Tabelle2!$Q$12:$R$23,2,FALSE))),""))</f>
        <v/>
      </c>
      <c r="R22" s="20">
        <f>IF(O22="X",VLOOKUP($F22,Tabelle2!$N$23:$O$28,2,FALSE),0)</f>
        <v>0</v>
      </c>
      <c r="S22" s="12"/>
      <c r="T22" s="19" t="str">
        <f>IF(H22="","",IF(S22="x",IF($H22="m",VLOOKUP($E22,Tabelle2!$B$3:$N$17,11,1),VLOOKUP($E22,Tabelle2!$B$18:$N$32,11,1)),""))</f>
        <v/>
      </c>
      <c r="U22" s="20">
        <f>IF(S22="X",VLOOKUP($F22,Tabelle2!$N$23:$O$28,2,FALSE),0)</f>
        <v>0</v>
      </c>
      <c r="V22" s="21">
        <f t="shared" si="0"/>
        <v>0</v>
      </c>
      <c r="W22" s="3"/>
      <c r="X22" s="50"/>
      <c r="Y22" s="18">
        <v>13</v>
      </c>
      <c r="Z22" s="105"/>
      <c r="AA22" s="106"/>
      <c r="AB22" s="106"/>
      <c r="AC22" s="107"/>
      <c r="AD22" s="43"/>
      <c r="AE22" s="44"/>
      <c r="AF22" s="12"/>
      <c r="AG22" s="52" t="str">
        <f>IF(AF22="X",VLOOKUP(AD22,Tabelle2!$D$35:$E$40,2,FALSE),"")</f>
        <v/>
      </c>
      <c r="AH22" s="55">
        <f t="shared" si="3"/>
        <v>0</v>
      </c>
      <c r="AI22" s="12"/>
      <c r="AJ22" s="52" t="str">
        <f>IF(OR(AE22="mixed",AE22=""),"",IF(AE22="m",IF(AI22="X",VLOOKUP(AD22,Tabelle2!$D$35:$G$40,3,FALSE),""),IF(AI22="X",VLOOKUP(AD22,Tabelle2!$D$35:$G$40,4,FALSE),"")))</f>
        <v/>
      </c>
      <c r="AK22" s="53">
        <f t="shared" si="1"/>
        <v>0</v>
      </c>
      <c r="AL22" s="54">
        <f t="shared" si="2"/>
        <v>0</v>
      </c>
      <c r="AM22" s="50"/>
    </row>
    <row r="23" spans="1:39" x14ac:dyDescent="0.25">
      <c r="A23" s="3"/>
      <c r="B23" s="18">
        <v>14</v>
      </c>
      <c r="C23" s="12"/>
      <c r="D23" s="31"/>
      <c r="E23" s="33"/>
      <c r="F23" s="18" t="str">
        <f>IF(E23&lt;&gt;0,VLOOKUP(E23,Tabelle2!$B$3:$D$17,3,1),"")</f>
        <v/>
      </c>
      <c r="G23" s="20" t="e">
        <f>VLOOKUP(F23,Tabelle2!$N$13:$O$18,2,FALSE)</f>
        <v>#N/A</v>
      </c>
      <c r="H23" s="89"/>
      <c r="I23" s="12"/>
      <c r="J23" s="19" t="str">
        <f>IF(H23="","",IF(I23="x",IF($H23="m",VLOOKUP($E23,Tabelle2!$B$3:$N$17,4,1),VLOOKUP($E23,Tabelle2!$B$18:$N$32,4,1)),""))</f>
        <v/>
      </c>
      <c r="K23" s="20">
        <f>IF(AND(I23="X",J23&lt;&gt;"XXX"),VLOOKUP($F23,Tabelle2!$N$23:$O$28,2,FALSE),0)</f>
        <v>0</v>
      </c>
      <c r="L23" s="12"/>
      <c r="M23" s="19" t="str">
        <f>IF(H23="","",IF(L23="x",IF($H23="m",VLOOKUP($E23,Tabelle2!$B$3:$N$17,5,1),VLOOKUP($E23,Tabelle2!$B$18:$N$32,5,1)),""))</f>
        <v/>
      </c>
      <c r="N23" s="20">
        <f>IF(L23="X",VLOOKUP($F23,Tabelle2!$N$23:$O$28,2,FALSE),0)</f>
        <v>0</v>
      </c>
      <c r="O23" s="12"/>
      <c r="P23" s="6"/>
      <c r="Q23" s="19" t="str">
        <f>IF(H23="","",IF(O23&lt;&gt;0,IF(O23="X",IF(H23="m",VLOOKUP(P23,Tabelle2!$S$12:$T$23,2,FALSE),VLOOKUP(P23,Tabelle2!$Q$12:$R$23,2,FALSE))),""))</f>
        <v/>
      </c>
      <c r="R23" s="20">
        <f>IF(O23="X",VLOOKUP($F23,Tabelle2!$N$23:$O$28,2,FALSE),0)</f>
        <v>0</v>
      </c>
      <c r="S23" s="12"/>
      <c r="T23" s="19" t="str">
        <f>IF(H23="","",IF(S23="x",IF($H23="m",VLOOKUP($E23,Tabelle2!$B$3:$N$17,11,1),VLOOKUP($E23,Tabelle2!$B$18:$N$32,11,1)),""))</f>
        <v/>
      </c>
      <c r="U23" s="20">
        <f>IF(S23="X",VLOOKUP($F23,Tabelle2!$N$23:$O$28,2,FALSE),0)</f>
        <v>0</v>
      </c>
      <c r="V23" s="21">
        <f t="shared" si="0"/>
        <v>0</v>
      </c>
      <c r="W23" s="3"/>
      <c r="X23" s="50"/>
      <c r="Y23" s="18">
        <v>14</v>
      </c>
      <c r="Z23" s="105"/>
      <c r="AA23" s="106"/>
      <c r="AB23" s="106"/>
      <c r="AC23" s="107"/>
      <c r="AD23" s="43"/>
      <c r="AE23" s="44"/>
      <c r="AF23" s="12"/>
      <c r="AG23" s="52" t="str">
        <f>IF(AF23="X",VLOOKUP(AD23,Tabelle2!$D$35:$E$40,2,FALSE),"")</f>
        <v/>
      </c>
      <c r="AH23" s="55">
        <f t="shared" si="3"/>
        <v>0</v>
      </c>
      <c r="AI23" s="12"/>
      <c r="AJ23" s="52" t="str">
        <f>IF(OR(AE23="mixed",AE23=""),"",IF(AE23="m",IF(AI23="X",VLOOKUP(AD23,Tabelle2!$D$35:$G$40,3,FALSE),""),IF(AI23="X",VLOOKUP(AD23,Tabelle2!$D$35:$G$40,4,FALSE),"")))</f>
        <v/>
      </c>
      <c r="AK23" s="53">
        <f t="shared" si="1"/>
        <v>0</v>
      </c>
      <c r="AL23" s="54">
        <f t="shared" si="2"/>
        <v>0</v>
      </c>
      <c r="AM23" s="50"/>
    </row>
    <row r="24" spans="1:39" x14ac:dyDescent="0.25">
      <c r="A24" s="3"/>
      <c r="B24" s="18">
        <v>15</v>
      </c>
      <c r="C24" s="12"/>
      <c r="D24" s="31"/>
      <c r="E24" s="33"/>
      <c r="F24" s="18" t="str">
        <f>IF(E24&lt;&gt;0,VLOOKUP(E24,Tabelle2!$B$3:$D$17,3,1),"")</f>
        <v/>
      </c>
      <c r="G24" s="20" t="e">
        <f>VLOOKUP(F24,Tabelle2!$N$13:$O$18,2,FALSE)</f>
        <v>#N/A</v>
      </c>
      <c r="H24" s="89"/>
      <c r="I24" s="12"/>
      <c r="J24" s="19" t="str">
        <f>IF(H24="","",IF(I24="x",IF($H24="m",VLOOKUP($E24,Tabelle2!$B$3:$N$17,4,1),VLOOKUP($E24,Tabelle2!$B$18:$N$32,4,1)),""))</f>
        <v/>
      </c>
      <c r="K24" s="20">
        <f>IF(AND(I24="X",J24&lt;&gt;"XXX"),VLOOKUP($F24,Tabelle2!$N$23:$O$28,2,FALSE),0)</f>
        <v>0</v>
      </c>
      <c r="L24" s="12"/>
      <c r="M24" s="19" t="str">
        <f>IF(H24="","",IF(L24="x",IF($H24="m",VLOOKUP($E24,Tabelle2!$B$3:$N$17,5,1),VLOOKUP($E24,Tabelle2!$B$18:$N$32,5,1)),""))</f>
        <v/>
      </c>
      <c r="N24" s="20">
        <f>IF(L24="X",VLOOKUP($F24,Tabelle2!$N$23:$O$28,2,FALSE),0)</f>
        <v>0</v>
      </c>
      <c r="O24" s="12"/>
      <c r="P24" s="6"/>
      <c r="Q24" s="19" t="str">
        <f>IF(H24="","",IF(O24&lt;&gt;0,IF(O24="X",IF(H24="m",VLOOKUP(P24,Tabelle2!$S$12:$T$23,2,FALSE),VLOOKUP(P24,Tabelle2!$Q$12:$R$23,2,FALSE))),""))</f>
        <v/>
      </c>
      <c r="R24" s="20">
        <f>IF(O24="X",VLOOKUP($F24,Tabelle2!$N$23:$O$28,2,FALSE),0)</f>
        <v>0</v>
      </c>
      <c r="S24" s="12"/>
      <c r="T24" s="19" t="str">
        <f>IF(H24="","",IF(S24="x",IF($H24="m",VLOOKUP($E24,Tabelle2!$B$3:$N$17,11,1),VLOOKUP($E24,Tabelle2!$B$18:$N$32,11,1)),""))</f>
        <v/>
      </c>
      <c r="U24" s="20">
        <f>IF(S24="X",VLOOKUP($F24,Tabelle2!$N$23:$O$28,2,FALSE),0)</f>
        <v>0</v>
      </c>
      <c r="V24" s="21">
        <f t="shared" si="0"/>
        <v>0</v>
      </c>
      <c r="W24" s="3"/>
      <c r="X24" s="50"/>
      <c r="Y24" s="18">
        <v>15</v>
      </c>
      <c r="Z24" s="105"/>
      <c r="AA24" s="106"/>
      <c r="AB24" s="106"/>
      <c r="AC24" s="107"/>
      <c r="AD24" s="43"/>
      <c r="AE24" s="44"/>
      <c r="AF24" s="12"/>
      <c r="AG24" s="52" t="str">
        <f>IF(AF24="X",VLOOKUP(AD24,Tabelle2!$D$35:$E$40,2,FALSE),"")</f>
        <v/>
      </c>
      <c r="AH24" s="55">
        <f t="shared" si="3"/>
        <v>0</v>
      </c>
      <c r="AI24" s="12"/>
      <c r="AJ24" s="52" t="str">
        <f>IF(OR(AE24="mixed",AE24=""),"",IF(AE24="m",IF(AI24="X",VLOOKUP(AD24,Tabelle2!$D$35:$G$40,3,FALSE),""),IF(AI24="X",VLOOKUP(AD24,Tabelle2!$D$35:$G$40,4,FALSE),"")))</f>
        <v/>
      </c>
      <c r="AK24" s="53">
        <f t="shared" si="1"/>
        <v>0</v>
      </c>
      <c r="AL24" s="54">
        <f t="shared" si="2"/>
        <v>0</v>
      </c>
      <c r="AM24" s="50"/>
    </row>
    <row r="25" spans="1:39" x14ac:dyDescent="0.25">
      <c r="A25" s="3"/>
      <c r="B25" s="18">
        <v>16</v>
      </c>
      <c r="C25" s="12"/>
      <c r="D25" s="31"/>
      <c r="E25" s="33"/>
      <c r="F25" s="18" t="str">
        <f>IF(E25&lt;&gt;0,VLOOKUP(E25,Tabelle2!$B$3:$D$17,3,1),"")</f>
        <v/>
      </c>
      <c r="G25" s="20" t="e">
        <f>VLOOKUP(F25,Tabelle2!$N$13:$O$18,2,FALSE)</f>
        <v>#N/A</v>
      </c>
      <c r="H25" s="89"/>
      <c r="I25" s="12"/>
      <c r="J25" s="19" t="str">
        <f>IF(H25="","",IF(I25="x",IF($H25="m",VLOOKUP($E25,Tabelle2!$B$3:$N$17,4,1),VLOOKUP($E25,Tabelle2!$B$18:$N$32,4,1)),""))</f>
        <v/>
      </c>
      <c r="K25" s="20">
        <f>IF(AND(I25="X",J25&lt;&gt;"XXX"),VLOOKUP($F25,Tabelle2!$N$23:$O$28,2,FALSE),0)</f>
        <v>0</v>
      </c>
      <c r="L25" s="12"/>
      <c r="M25" s="19" t="str">
        <f>IF(H25="","",IF(L25="x",IF($H25="m",VLOOKUP($E25,Tabelle2!$B$3:$N$17,5,1),VLOOKUP($E25,Tabelle2!$B$18:$N$32,5,1)),""))</f>
        <v/>
      </c>
      <c r="N25" s="20">
        <f>IF(L25="X",VLOOKUP($F25,Tabelle2!$N$23:$O$28,2,FALSE),0)</f>
        <v>0</v>
      </c>
      <c r="O25" s="12"/>
      <c r="P25" s="6"/>
      <c r="Q25" s="19" t="str">
        <f>IF(H25="","",IF(O25&lt;&gt;0,IF(O25="X",IF(H25="m",VLOOKUP(P25,Tabelle2!$S$12:$T$23,2,FALSE),VLOOKUP(P25,Tabelle2!$Q$12:$R$23,2,FALSE))),""))</f>
        <v/>
      </c>
      <c r="R25" s="20">
        <f>IF(O25="X",VLOOKUP($F25,Tabelle2!$N$23:$O$28,2,FALSE),0)</f>
        <v>0</v>
      </c>
      <c r="S25" s="12"/>
      <c r="T25" s="19" t="str">
        <f>IF(H25="","",IF(S25="x",IF($H25="m",VLOOKUP($E25,Tabelle2!$B$3:$N$17,11,1),VLOOKUP($E25,Tabelle2!$B$18:$N$32,11,1)),""))</f>
        <v/>
      </c>
      <c r="U25" s="20">
        <f>IF(S25="X",VLOOKUP($F25,Tabelle2!$N$23:$O$28,2,FALSE),0)</f>
        <v>0</v>
      </c>
      <c r="V25" s="21">
        <f t="shared" si="0"/>
        <v>0</v>
      </c>
      <c r="W25" s="3"/>
      <c r="X25" s="50"/>
      <c r="Y25" s="18">
        <v>16</v>
      </c>
      <c r="Z25" s="105"/>
      <c r="AA25" s="106"/>
      <c r="AB25" s="106"/>
      <c r="AC25" s="107"/>
      <c r="AD25" s="43"/>
      <c r="AE25" s="44"/>
      <c r="AF25" s="12"/>
      <c r="AG25" s="52" t="str">
        <f>IF(AF25="X",VLOOKUP(AD25,Tabelle2!$D$35:$E$40,2,FALSE),"")</f>
        <v/>
      </c>
      <c r="AH25" s="55">
        <f t="shared" si="3"/>
        <v>0</v>
      </c>
      <c r="AI25" s="12"/>
      <c r="AJ25" s="52" t="str">
        <f>IF(OR(AE25="mixed",AE25=""),"",IF(AE25="m",IF(AI25="X",VLOOKUP(AD25,Tabelle2!$D$35:$G$40,3,FALSE),""),IF(AI25="X",VLOOKUP(AD25,Tabelle2!$D$35:$G$40,4,FALSE),"")))</f>
        <v/>
      </c>
      <c r="AK25" s="53">
        <f t="shared" si="1"/>
        <v>0</v>
      </c>
      <c r="AL25" s="54">
        <f t="shared" si="2"/>
        <v>0</v>
      </c>
      <c r="AM25" s="50"/>
    </row>
    <row r="26" spans="1:39" x14ac:dyDescent="0.25">
      <c r="A26" s="3"/>
      <c r="B26" s="18">
        <v>17</v>
      </c>
      <c r="C26" s="12"/>
      <c r="D26" s="31"/>
      <c r="E26" s="33"/>
      <c r="F26" s="18" t="str">
        <f>IF(E26&lt;&gt;0,VLOOKUP(E26,Tabelle2!$B$3:$D$17,3,1),"")</f>
        <v/>
      </c>
      <c r="G26" s="20" t="e">
        <f>VLOOKUP(F26,Tabelle2!$N$13:$O$18,2,FALSE)</f>
        <v>#N/A</v>
      </c>
      <c r="H26" s="89"/>
      <c r="I26" s="12"/>
      <c r="J26" s="19" t="str">
        <f>IF(H26="","",IF(I26="x",IF($H26="m",VLOOKUP($E26,Tabelle2!$B$3:$N$17,4,1),VLOOKUP($E26,Tabelle2!$B$18:$N$32,4,1)),""))</f>
        <v/>
      </c>
      <c r="K26" s="20">
        <f>IF(AND(I26="X",J26&lt;&gt;"XXX"),VLOOKUP($F26,Tabelle2!$N$23:$O$28,2,FALSE),0)</f>
        <v>0</v>
      </c>
      <c r="L26" s="12"/>
      <c r="M26" s="19" t="str">
        <f>IF(H26="","",IF(L26="x",IF($H26="m",VLOOKUP($E26,Tabelle2!$B$3:$N$17,5,1),VLOOKUP($E26,Tabelle2!$B$18:$N$32,5,1)),""))</f>
        <v/>
      </c>
      <c r="N26" s="20">
        <f>IF(L26="X",VLOOKUP($F26,Tabelle2!$N$23:$O$28,2,FALSE),0)</f>
        <v>0</v>
      </c>
      <c r="O26" s="12"/>
      <c r="P26" s="6"/>
      <c r="Q26" s="19" t="str">
        <f>IF(H26="","",IF(O26&lt;&gt;0,IF(O26="X",IF(H26="m",VLOOKUP(P26,Tabelle2!$S$12:$T$23,2,FALSE),VLOOKUP(P26,Tabelle2!$Q$12:$R$23,2,FALSE))),""))</f>
        <v/>
      </c>
      <c r="R26" s="20">
        <f>IF(O26="X",VLOOKUP($F26,Tabelle2!$N$23:$O$28,2,FALSE),0)</f>
        <v>0</v>
      </c>
      <c r="S26" s="12"/>
      <c r="T26" s="19" t="str">
        <f>IF(H26="","",IF(S26="x",IF($H26="m",VLOOKUP($E26,Tabelle2!$B$3:$N$17,11,1),VLOOKUP($E26,Tabelle2!$B$18:$N$32,11,1)),""))</f>
        <v/>
      </c>
      <c r="U26" s="20">
        <f>IF(S26="X",VLOOKUP($F26,Tabelle2!$N$23:$O$28,2,FALSE),0)</f>
        <v>0</v>
      </c>
      <c r="V26" s="21">
        <f t="shared" si="0"/>
        <v>0</v>
      </c>
      <c r="W26" s="3"/>
      <c r="X26" s="50"/>
      <c r="Y26" s="18">
        <v>17</v>
      </c>
      <c r="Z26" s="105"/>
      <c r="AA26" s="106"/>
      <c r="AB26" s="106"/>
      <c r="AC26" s="107"/>
      <c r="AD26" s="43"/>
      <c r="AE26" s="44"/>
      <c r="AF26" s="12"/>
      <c r="AG26" s="52" t="str">
        <f>IF(AF26="X",VLOOKUP(AD26,Tabelle2!$D$35:$E$40,2,FALSE),"")</f>
        <v/>
      </c>
      <c r="AH26" s="55">
        <f t="shared" si="3"/>
        <v>0</v>
      </c>
      <c r="AI26" s="12"/>
      <c r="AJ26" s="52" t="str">
        <f>IF(OR(AE26="mixed",AE26=""),"",IF(AE26="m",IF(AI26="X",VLOOKUP(AD26,Tabelle2!$D$35:$G$40,3,FALSE),""),IF(AI26="X",VLOOKUP(AD26,Tabelle2!$D$35:$G$40,4,FALSE),"")))</f>
        <v/>
      </c>
      <c r="AK26" s="53">
        <f t="shared" si="1"/>
        <v>0</v>
      </c>
      <c r="AL26" s="54">
        <f t="shared" si="2"/>
        <v>0</v>
      </c>
      <c r="AM26" s="50"/>
    </row>
    <row r="27" spans="1:39" x14ac:dyDescent="0.25">
      <c r="A27" s="3"/>
      <c r="B27" s="18">
        <v>18</v>
      </c>
      <c r="C27" s="12"/>
      <c r="D27" s="31"/>
      <c r="E27" s="33"/>
      <c r="F27" s="18" t="str">
        <f>IF(E27&lt;&gt;0,VLOOKUP(E27,Tabelle2!$B$3:$D$17,3,1),"")</f>
        <v/>
      </c>
      <c r="G27" s="20" t="e">
        <f>VLOOKUP(F27,Tabelle2!$N$13:$O$18,2,FALSE)</f>
        <v>#N/A</v>
      </c>
      <c r="H27" s="89"/>
      <c r="I27" s="12"/>
      <c r="J27" s="19" t="str">
        <f>IF(H27="","",IF(I27="x",IF($H27="m",VLOOKUP($E27,Tabelle2!$B$3:$N$17,4,1),VLOOKUP($E27,Tabelle2!$B$18:$N$32,4,1)),""))</f>
        <v/>
      </c>
      <c r="K27" s="20">
        <f>IF(AND(I27="X",J27&lt;&gt;"XXX"),VLOOKUP($F27,Tabelle2!$N$23:$O$28,2,FALSE),0)</f>
        <v>0</v>
      </c>
      <c r="L27" s="12"/>
      <c r="M27" s="19" t="str">
        <f>IF(H27="","",IF(L27="x",IF($H27="m",VLOOKUP($E27,Tabelle2!$B$3:$N$17,5,1),VLOOKUP($E27,Tabelle2!$B$18:$N$32,5,1)),""))</f>
        <v/>
      </c>
      <c r="N27" s="20">
        <f>IF(L27="X",VLOOKUP($F27,Tabelle2!$N$23:$O$28,2,FALSE),0)</f>
        <v>0</v>
      </c>
      <c r="O27" s="12"/>
      <c r="P27" s="6"/>
      <c r="Q27" s="19" t="str">
        <f>IF(H27="","",IF(O27&lt;&gt;0,IF(O27="X",IF(H27="m",VLOOKUP(P27,Tabelle2!$S$12:$T$23,2,FALSE),VLOOKUP(P27,Tabelle2!$Q$12:$R$23,2,FALSE))),""))</f>
        <v/>
      </c>
      <c r="R27" s="20">
        <f>IF(O27="X",VLOOKUP($F27,Tabelle2!$N$23:$O$28,2,FALSE),0)</f>
        <v>0</v>
      </c>
      <c r="S27" s="12"/>
      <c r="T27" s="19" t="str">
        <f>IF(H27="","",IF(S27="x",IF($H27="m",VLOOKUP($E27,Tabelle2!$B$3:$N$17,11,1),VLOOKUP($E27,Tabelle2!$B$18:$N$32,11,1)),""))</f>
        <v/>
      </c>
      <c r="U27" s="20">
        <f>IF(S27="X",VLOOKUP($F27,Tabelle2!$N$23:$O$28,2,FALSE),0)</f>
        <v>0</v>
      </c>
      <c r="V27" s="21">
        <f t="shared" si="0"/>
        <v>0</v>
      </c>
      <c r="W27" s="3"/>
      <c r="X27" s="50"/>
      <c r="Y27" s="18">
        <v>18</v>
      </c>
      <c r="Z27" s="105"/>
      <c r="AA27" s="106"/>
      <c r="AB27" s="106"/>
      <c r="AC27" s="107"/>
      <c r="AD27" s="43"/>
      <c r="AE27" s="44"/>
      <c r="AF27" s="12"/>
      <c r="AG27" s="52" t="str">
        <f>IF(AF27="X",VLOOKUP(AD27,Tabelle2!$D$35:$E$40,2,FALSE),"")</f>
        <v/>
      </c>
      <c r="AH27" s="55">
        <f t="shared" si="3"/>
        <v>0</v>
      </c>
      <c r="AI27" s="12"/>
      <c r="AJ27" s="52" t="str">
        <f>IF(OR(AE27="mixed",AE27=""),"",IF(AE27="m",IF(AI27="X",VLOOKUP(AD27,Tabelle2!$D$35:$G$40,3,FALSE),""),IF(AI27="X",VLOOKUP(AD27,Tabelle2!$D$35:$G$40,4,FALSE),"")))</f>
        <v/>
      </c>
      <c r="AK27" s="53">
        <f t="shared" si="1"/>
        <v>0</v>
      </c>
      <c r="AL27" s="54">
        <f t="shared" si="2"/>
        <v>0</v>
      </c>
      <c r="AM27" s="50"/>
    </row>
    <row r="28" spans="1:39" x14ac:dyDescent="0.25">
      <c r="A28" s="3"/>
      <c r="B28" s="18">
        <v>19</v>
      </c>
      <c r="C28" s="12"/>
      <c r="D28" s="31"/>
      <c r="E28" s="33"/>
      <c r="F28" s="18" t="str">
        <f>IF(E28&lt;&gt;0,VLOOKUP(E28,Tabelle2!$B$3:$D$17,3,1),"")</f>
        <v/>
      </c>
      <c r="G28" s="20" t="e">
        <f>VLOOKUP(F28,Tabelle2!$N$13:$O$18,2,FALSE)</f>
        <v>#N/A</v>
      </c>
      <c r="H28" s="89"/>
      <c r="I28" s="12"/>
      <c r="J28" s="19" t="str">
        <f>IF(H28="","",IF(I28="x",IF($H28="m",VLOOKUP($E28,Tabelle2!$B$3:$N$17,4,1),VLOOKUP($E28,Tabelle2!$B$18:$N$32,4,1)),""))</f>
        <v/>
      </c>
      <c r="K28" s="20">
        <f>IF(AND(I28="X",J28&lt;&gt;"XXX"),VLOOKUP($F28,Tabelle2!$N$23:$O$28,2,FALSE),0)</f>
        <v>0</v>
      </c>
      <c r="L28" s="12"/>
      <c r="M28" s="19" t="str">
        <f>IF(H28="","",IF(L28="x",IF($H28="m",VLOOKUP($E28,Tabelle2!$B$3:$N$17,5,1),VLOOKUP($E28,Tabelle2!$B$18:$N$32,5,1)),""))</f>
        <v/>
      </c>
      <c r="N28" s="20">
        <f>IF(L28="X",VLOOKUP($F28,Tabelle2!$N$23:$O$28,2,FALSE),0)</f>
        <v>0</v>
      </c>
      <c r="O28" s="12"/>
      <c r="P28" s="6"/>
      <c r="Q28" s="19" t="str">
        <f>IF(H28="","",IF(O28&lt;&gt;0,IF(O28="X",IF(H28="m",VLOOKUP(P28,Tabelle2!$S$12:$T$23,2,FALSE),VLOOKUP(P28,Tabelle2!$Q$12:$R$23,2,FALSE))),""))</f>
        <v/>
      </c>
      <c r="R28" s="20">
        <f>IF(O28="X",VLOOKUP($F28,Tabelle2!$N$23:$O$28,2,FALSE),0)</f>
        <v>0</v>
      </c>
      <c r="S28" s="12"/>
      <c r="T28" s="19" t="str">
        <f>IF(H28="","",IF(S28="x",IF($H28="m",VLOOKUP($E28,Tabelle2!$B$3:$N$17,11,1),VLOOKUP($E28,Tabelle2!$B$18:$N$32,11,1)),""))</f>
        <v/>
      </c>
      <c r="U28" s="20">
        <f>IF(S28="X",VLOOKUP($F28,Tabelle2!$N$23:$O$28,2,FALSE),0)</f>
        <v>0</v>
      </c>
      <c r="V28" s="21">
        <f t="shared" si="0"/>
        <v>0</v>
      </c>
      <c r="W28" s="3"/>
      <c r="X28" s="50"/>
      <c r="Y28" s="18">
        <v>19</v>
      </c>
      <c r="Z28" s="105"/>
      <c r="AA28" s="106"/>
      <c r="AB28" s="106"/>
      <c r="AC28" s="107"/>
      <c r="AD28" s="43"/>
      <c r="AE28" s="44"/>
      <c r="AF28" s="12"/>
      <c r="AG28" s="52" t="str">
        <f>IF(AF28="X",VLOOKUP(AD28,Tabelle2!$D$35:$E$40,2,FALSE),"")</f>
        <v/>
      </c>
      <c r="AH28" s="55">
        <f t="shared" si="3"/>
        <v>0</v>
      </c>
      <c r="AI28" s="12"/>
      <c r="AJ28" s="52" t="str">
        <f>IF(OR(AE28="mixed",AE28=""),"",IF(AE28="m",IF(AI28="X",VLOOKUP(AD28,Tabelle2!$D$35:$G$40,3,FALSE),""),IF(AI28="X",VLOOKUP(AD28,Tabelle2!$D$35:$G$40,4,FALSE),"")))</f>
        <v/>
      </c>
      <c r="AK28" s="53">
        <f t="shared" si="1"/>
        <v>0</v>
      </c>
      <c r="AL28" s="54">
        <f t="shared" si="2"/>
        <v>0</v>
      </c>
      <c r="AM28" s="50"/>
    </row>
    <row r="29" spans="1:39" x14ac:dyDescent="0.25">
      <c r="A29" s="3"/>
      <c r="B29" s="18">
        <v>20</v>
      </c>
      <c r="C29" s="12"/>
      <c r="D29" s="31"/>
      <c r="E29" s="33"/>
      <c r="F29" s="18" t="str">
        <f>IF(E29&lt;&gt;0,VLOOKUP(E29,Tabelle2!$B$3:$D$17,3,1),"")</f>
        <v/>
      </c>
      <c r="G29" s="20" t="e">
        <f>VLOOKUP(F29,Tabelle2!$N$13:$O$18,2,FALSE)</f>
        <v>#N/A</v>
      </c>
      <c r="H29" s="89"/>
      <c r="I29" s="12"/>
      <c r="J29" s="19" t="str">
        <f>IF(H29="","",IF(I29="x",IF($H29="m",VLOOKUP($E29,Tabelle2!$B$3:$N$17,4,1),VLOOKUP($E29,Tabelle2!$B$18:$N$32,4,1)),""))</f>
        <v/>
      </c>
      <c r="K29" s="20">
        <f>IF(AND(I29="X",J29&lt;&gt;"XXX"),VLOOKUP($F29,Tabelle2!$N$23:$O$28,2,FALSE),0)</f>
        <v>0</v>
      </c>
      <c r="L29" s="12"/>
      <c r="M29" s="19" t="str">
        <f>IF(H29="","",IF(L29="x",IF($H29="m",VLOOKUP($E29,Tabelle2!$B$3:$N$17,5,1),VLOOKUP($E29,Tabelle2!$B$18:$N$32,5,1)),""))</f>
        <v/>
      </c>
      <c r="N29" s="20">
        <f>IF(L29="X",VLOOKUP($F29,Tabelle2!$N$23:$O$28,2,FALSE),0)</f>
        <v>0</v>
      </c>
      <c r="O29" s="12"/>
      <c r="P29" s="6"/>
      <c r="Q29" s="19" t="str">
        <f>IF(H29="","",IF(O29&lt;&gt;0,IF(O29="X",IF(H29="m",VLOOKUP(P29,Tabelle2!$S$12:$T$23,2,FALSE),VLOOKUP(P29,Tabelle2!$Q$12:$R$23,2,FALSE))),""))</f>
        <v/>
      </c>
      <c r="R29" s="20">
        <f>IF(O29="X",VLOOKUP($F29,Tabelle2!$N$23:$O$28,2,FALSE),0)</f>
        <v>0</v>
      </c>
      <c r="S29" s="12"/>
      <c r="T29" s="19" t="str">
        <f>IF(H29="","",IF(S29="x",IF($H29="m",VLOOKUP($E29,Tabelle2!$B$3:$N$17,11,1),VLOOKUP($E29,Tabelle2!$B$18:$N$32,11,1)),""))</f>
        <v/>
      </c>
      <c r="U29" s="20">
        <f>IF(S29="X",VLOOKUP($F29,Tabelle2!$N$23:$O$28,2,FALSE),0)</f>
        <v>0</v>
      </c>
      <c r="V29" s="21">
        <f t="shared" si="0"/>
        <v>0</v>
      </c>
      <c r="W29" s="3"/>
      <c r="X29" s="50"/>
      <c r="Y29" s="18">
        <v>20</v>
      </c>
      <c r="Z29" s="105"/>
      <c r="AA29" s="106"/>
      <c r="AB29" s="106"/>
      <c r="AC29" s="107"/>
      <c r="AD29" s="43"/>
      <c r="AE29" s="44"/>
      <c r="AF29" s="12"/>
      <c r="AG29" s="52" t="str">
        <f>IF(AF29="X",VLOOKUP(AD29,Tabelle2!$D$35:$E$40,2,FALSE),"")</f>
        <v/>
      </c>
      <c r="AH29" s="55">
        <f t="shared" si="3"/>
        <v>0</v>
      </c>
      <c r="AI29" s="12"/>
      <c r="AJ29" s="52" t="str">
        <f>IF(OR(AE29="mixed",AE29=""),"",IF(AE29="m",IF(AI29="X",VLOOKUP(AD29,Tabelle2!$D$35:$G$40,3,FALSE),""),IF(AI29="X",VLOOKUP(AD29,Tabelle2!$D$35:$G$40,4,FALSE),"")))</f>
        <v/>
      </c>
      <c r="AK29" s="53">
        <f t="shared" si="1"/>
        <v>0</v>
      </c>
      <c r="AL29" s="54">
        <f t="shared" si="2"/>
        <v>0</v>
      </c>
      <c r="AM29" s="50"/>
    </row>
    <row r="30" spans="1:39" ht="15.75" thickBot="1" x14ac:dyDescent="0.3">
      <c r="A30" s="3"/>
      <c r="B30" s="22">
        <v>21</v>
      </c>
      <c r="C30" s="13"/>
      <c r="D30" s="32"/>
      <c r="E30" s="34"/>
      <c r="F30" s="22" t="str">
        <f>IF(E30&lt;&gt;0,VLOOKUP(E30,Tabelle2!$B$3:$D$17,3,1),"")</f>
        <v/>
      </c>
      <c r="G30" s="30" t="e">
        <f>VLOOKUP(F30,Tabelle2!$N$13:$O$18,2,FALSE)</f>
        <v>#N/A</v>
      </c>
      <c r="H30" s="90"/>
      <c r="I30" s="13"/>
      <c r="J30" s="23" t="str">
        <f>IF(H30="","",IF(I30="x",IF($H30="m",VLOOKUP($E30,Tabelle2!$B$3:$N$17,4,1),VLOOKUP($E30,Tabelle2!$B$18:$N$32,4,1)),""))</f>
        <v/>
      </c>
      <c r="K30" s="30">
        <f>IF(AND(I30="X",J30&lt;&gt;"XXX"),VLOOKUP($F30,Tabelle2!$N$23:$O$28,2,FALSE),0)</f>
        <v>0</v>
      </c>
      <c r="L30" s="13"/>
      <c r="M30" s="23" t="str">
        <f>IF(H30="","",IF(L30="x",IF($H30="m",VLOOKUP($E30,Tabelle2!$B$3:$N$17,5,1),VLOOKUP($E30,Tabelle2!$B$18:$N$32,5,1)),""))</f>
        <v/>
      </c>
      <c r="N30" s="30">
        <f>IF(L30="X",VLOOKUP($F30,Tabelle2!$N$23:$O$28,2,FALSE),0)</f>
        <v>0</v>
      </c>
      <c r="O30" s="13"/>
      <c r="P30" s="14"/>
      <c r="Q30" s="23" t="str">
        <f>IF(H30="","",IF(O30&lt;&gt;0,IF(O30="X",IF(H30="m",VLOOKUP(P30,Tabelle2!$S$12:$T$23,2,FALSE),VLOOKUP(P30,Tabelle2!$Q$12:$R$23,2,FALSE))),""))</f>
        <v/>
      </c>
      <c r="R30" s="30">
        <f>IF(O30="X",VLOOKUP($F30,Tabelle2!$N$23:$O$28,2,FALSE),0)</f>
        <v>0</v>
      </c>
      <c r="S30" s="13"/>
      <c r="T30" s="23" t="str">
        <f>IF(H30="","",IF(S30="x",IF($H30="m",VLOOKUP($E30,Tabelle2!$B$3:$N$17,11,1),VLOOKUP($E30,Tabelle2!$B$18:$N$32,11,1)),""))</f>
        <v/>
      </c>
      <c r="U30" s="24">
        <f>IF(S30="X",VLOOKUP($F30,Tabelle2!$N$23:$O$28,2,FALSE),0)</f>
        <v>0</v>
      </c>
      <c r="V30" s="25">
        <f t="shared" si="0"/>
        <v>0</v>
      </c>
      <c r="W30" s="3"/>
      <c r="X30" s="50"/>
      <c r="Y30" s="22">
        <v>21</v>
      </c>
      <c r="Z30" s="108"/>
      <c r="AA30" s="109"/>
      <c r="AB30" s="109"/>
      <c r="AC30" s="110"/>
      <c r="AD30" s="45"/>
      <c r="AE30" s="46"/>
      <c r="AF30" s="13"/>
      <c r="AG30" s="56" t="str">
        <f>IF(AF30="X",VLOOKUP(AD30,Tabelle2!$D$35:$E$40,2,FALSE),"")</f>
        <v/>
      </c>
      <c r="AH30" s="55">
        <f t="shared" si="3"/>
        <v>0</v>
      </c>
      <c r="AI30" s="13"/>
      <c r="AJ30" s="52" t="str">
        <f>IF(OR(AE30="mixed",AE30=""),"",IF(AE30="m",IF(AI30="X",VLOOKUP(AD30,Tabelle2!$D$35:$G$40,3,FALSE),""),IF(AI30="X",VLOOKUP(AD30,Tabelle2!$D$35:$G$40,4,FALSE),"")))</f>
        <v/>
      </c>
      <c r="AK30" s="53">
        <f t="shared" si="1"/>
        <v>0</v>
      </c>
      <c r="AL30" s="57">
        <f t="shared" si="2"/>
        <v>0</v>
      </c>
      <c r="AM30" s="50"/>
    </row>
    <row r="31" spans="1:39" ht="15.75" thickBot="1" x14ac:dyDescent="0.3">
      <c r="A31" s="3"/>
      <c r="B31" s="11"/>
      <c r="C31" s="11"/>
      <c r="D31" s="11"/>
      <c r="E31" s="11"/>
      <c r="F31" s="11"/>
      <c r="G31" s="11"/>
      <c r="H31" s="11"/>
      <c r="I31" s="11"/>
      <c r="J31" s="11"/>
      <c r="K31" s="11"/>
      <c r="L31" s="11"/>
      <c r="M31" s="11"/>
      <c r="N31" s="11"/>
      <c r="O31" s="11"/>
      <c r="P31" s="11"/>
      <c r="Q31" s="11"/>
      <c r="R31" s="11"/>
      <c r="S31" s="82" t="s">
        <v>149</v>
      </c>
      <c r="T31" s="83"/>
      <c r="U31" s="26"/>
      <c r="V31" s="27">
        <f>SUM(V10:V30)</f>
        <v>0</v>
      </c>
      <c r="W31" s="3"/>
      <c r="X31" s="50"/>
      <c r="Y31" s="39"/>
      <c r="Z31" s="39"/>
      <c r="AA31" s="39"/>
      <c r="AB31" s="39"/>
      <c r="AC31" s="39"/>
      <c r="AD31" s="39"/>
      <c r="AE31" s="39"/>
      <c r="AF31" s="39"/>
      <c r="AG31" s="39"/>
      <c r="AH31" s="39"/>
      <c r="AI31" s="78" t="s">
        <v>149</v>
      </c>
      <c r="AJ31" s="79"/>
      <c r="AK31" s="58"/>
      <c r="AL31" s="27">
        <f>SUM(AL10:AL30)</f>
        <v>0</v>
      </c>
      <c r="AM31" s="50"/>
    </row>
    <row r="32" spans="1:39" ht="14.1" customHeight="1" x14ac:dyDescent="0.25">
      <c r="A32" s="3"/>
      <c r="B32" s="3"/>
      <c r="C32" s="3"/>
      <c r="D32" s="3"/>
      <c r="E32" s="3"/>
      <c r="F32" s="3"/>
      <c r="G32" s="3"/>
      <c r="H32" s="4"/>
      <c r="I32" s="4"/>
      <c r="J32" s="3"/>
      <c r="K32" s="3"/>
      <c r="L32" s="3"/>
      <c r="M32" s="3"/>
      <c r="N32" s="3"/>
      <c r="O32" s="3"/>
      <c r="P32" s="3"/>
      <c r="Q32" s="3"/>
      <c r="R32" s="3"/>
      <c r="S32" s="3"/>
      <c r="T32" s="3"/>
      <c r="U32" s="3"/>
      <c r="V32" s="3"/>
      <c r="W32" s="3"/>
      <c r="X32" s="50"/>
      <c r="Y32" s="50"/>
      <c r="Z32" s="50"/>
      <c r="AA32" s="50"/>
      <c r="AB32" s="50"/>
      <c r="AC32" s="50"/>
      <c r="AD32" s="50"/>
      <c r="AE32" s="50"/>
      <c r="AF32" s="50"/>
      <c r="AG32" s="50"/>
      <c r="AH32" s="50"/>
      <c r="AI32" s="50"/>
      <c r="AJ32" s="50"/>
      <c r="AK32" s="50"/>
      <c r="AL32" s="50"/>
      <c r="AM32" s="50"/>
    </row>
  </sheetData>
  <sheetProtection algorithmName="SHA-512" hashValue="kQuiVhnRlIzPCxfSn3Qz+4JyzQJ/lfs8gQJCIC4UKO29JclXJ5yO0liNmLIM+lD/Bb4tylRm2iMoIHtWzoL5Hw==" saltValue="d4P/EAH3iEgJ3MTSBGF77g==" spinCount="100000" sheet="1" objects="1" scenarios="1" selectLockedCells="1"/>
  <mergeCells count="18">
    <mergeCell ref="S31:T31"/>
    <mergeCell ref="E1:V1"/>
    <mergeCell ref="E2:V2"/>
    <mergeCell ref="E3:V3"/>
    <mergeCell ref="E4:V4"/>
    <mergeCell ref="O8:Q8"/>
    <mergeCell ref="B6:V6"/>
    <mergeCell ref="I8:J8"/>
    <mergeCell ref="L8:M8"/>
    <mergeCell ref="S8:T8"/>
    <mergeCell ref="AF8:AG8"/>
    <mergeCell ref="AI8:AJ8"/>
    <mergeCell ref="AI31:AJ31"/>
    <mergeCell ref="AB1:AL1"/>
    <mergeCell ref="AB2:AL2"/>
    <mergeCell ref="AB3:AL3"/>
    <mergeCell ref="AB4:AL4"/>
    <mergeCell ref="Z6:AL6"/>
  </mergeCells>
  <dataValidations disablePrompts="1" count="1">
    <dataValidation type="list" allowBlank="1" showInputMessage="1" showErrorMessage="1" sqref="P9:P31">
      <formula1>INDIRECT(G9)</formula1>
    </dataValidation>
  </dataValidations>
  <pageMargins left="0.31496062992125984" right="0.31496062992125984" top="0.78740157480314965" bottom="0.39370078740157483" header="0.31496062992125984" footer="0.31496062992125984"/>
  <pageSetup paperSize="9" orientation="landscape" horizontalDpi="0" verticalDpi="0" r:id="rId1"/>
  <headerFooter differentOddEven="1">
    <oddHeader>&amp;L&amp;"+,Fett"&amp;20Dresden Open 2019&amp;CSeite 2&amp;RMeldeschluss am 06. Januar 2019
Meldung an DresdenOpen@t-online.de</oddHeader>
    <evenHeader>&amp;CSeite 3</evenHeader>
  </headerFooter>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Tabelle2!$A$2:$A$4</xm:f>
          </x14:formula1>
          <xm:sqref>H9:H31</xm:sqref>
        </x14:dataValidation>
        <x14:dataValidation type="list" allowBlank="1" showInputMessage="1" showErrorMessage="1">
          <x14:formula1>
            <xm:f>Tabelle2!$B$2:$B$17</xm:f>
          </x14:formula1>
          <xm:sqref>E9:E31</xm:sqref>
        </x14:dataValidation>
        <x14:dataValidation type="list" allowBlank="1" showInputMessage="1" showErrorMessage="1">
          <x14:formula1>
            <xm:f>Tabelle2!$A$7:$A$8</xm:f>
          </x14:formula1>
          <xm:sqref>I9:I31 L9:L31 O9:O31 S9:S30 AF9:AF30 AI9:AI30</xm:sqref>
        </x14:dataValidation>
        <x14:dataValidation type="list" allowBlank="1" showInputMessage="1" showErrorMessage="1">
          <x14:formula1>
            <xm:f>Tabelle2!$A$2:$A$5</xm:f>
          </x14:formula1>
          <xm:sqref>AE9:AE30</xm:sqref>
        </x14:dataValidation>
        <x14:dataValidation type="list" allowBlank="1" showInputMessage="1" showErrorMessage="1">
          <x14:formula1>
            <xm:f>Tabelle2!$N$12:$N$18</xm:f>
          </x14:formula1>
          <xm:sqref>AD9:AD30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topLeftCell="A28" workbookViewId="0">
      <selection activeCell="G41" sqref="G41"/>
    </sheetView>
  </sheetViews>
  <sheetFormatPr baseColWidth="10" defaultRowHeight="15" x14ac:dyDescent="0.25"/>
  <cols>
    <col min="3" max="3" width="11.42578125" style="1"/>
    <col min="4" max="4" width="16.5703125" style="1" customWidth="1"/>
  </cols>
  <sheetData>
    <row r="1" spans="1:20" x14ac:dyDescent="0.25">
      <c r="A1" t="s">
        <v>9</v>
      </c>
      <c r="B1" s="1" t="s">
        <v>85</v>
      </c>
      <c r="C1" s="1" t="s">
        <v>9</v>
      </c>
      <c r="D1" s="1" t="s">
        <v>6</v>
      </c>
      <c r="E1" s="1" t="s">
        <v>7</v>
      </c>
      <c r="F1" s="1" t="s">
        <v>7</v>
      </c>
      <c r="G1" s="85" t="s">
        <v>8</v>
      </c>
      <c r="H1" s="85"/>
      <c r="I1" s="85"/>
      <c r="J1" s="85"/>
      <c r="K1" s="85"/>
      <c r="L1" s="85"/>
      <c r="M1" s="85"/>
    </row>
    <row r="2" spans="1:20" x14ac:dyDescent="0.25">
      <c r="E2" t="s">
        <v>105</v>
      </c>
      <c r="G2" s="67" t="s">
        <v>106</v>
      </c>
      <c r="H2" s="67"/>
      <c r="I2" s="67" t="s">
        <v>107</v>
      </c>
      <c r="J2" s="67"/>
      <c r="K2" s="67" t="s">
        <v>108</v>
      </c>
      <c r="L2" s="67"/>
      <c r="N2" s="1"/>
    </row>
    <row r="3" spans="1:20" x14ac:dyDescent="0.25">
      <c r="A3" s="1" t="s">
        <v>89</v>
      </c>
      <c r="B3" s="1">
        <v>1999</v>
      </c>
      <c r="C3" s="1" t="s">
        <v>88</v>
      </c>
      <c r="D3" s="1" t="s">
        <v>90</v>
      </c>
      <c r="E3" s="1" t="s">
        <v>102</v>
      </c>
      <c r="F3" s="1" t="s">
        <v>29</v>
      </c>
      <c r="G3" s="9" t="s">
        <v>111</v>
      </c>
      <c r="H3" s="7" t="s">
        <v>67</v>
      </c>
      <c r="I3" s="10" t="s">
        <v>112</v>
      </c>
      <c r="J3" s="7" t="s">
        <v>68</v>
      </c>
      <c r="K3" s="7" t="s">
        <v>108</v>
      </c>
      <c r="L3" s="7" t="s">
        <v>69</v>
      </c>
      <c r="N3" s="7" t="s">
        <v>90</v>
      </c>
      <c r="O3" s="7" t="s">
        <v>91</v>
      </c>
      <c r="P3" s="7" t="s">
        <v>92</v>
      </c>
      <c r="Q3" s="7" t="s">
        <v>93</v>
      </c>
      <c r="R3" s="1" t="s">
        <v>94</v>
      </c>
      <c r="S3" s="7" t="s">
        <v>101</v>
      </c>
    </row>
    <row r="4" spans="1:20" x14ac:dyDescent="0.25">
      <c r="A4" s="1" t="s">
        <v>88</v>
      </c>
      <c r="B4" s="1">
        <v>2000</v>
      </c>
      <c r="C4" s="1" t="s">
        <v>88</v>
      </c>
      <c r="D4" s="1" t="s">
        <v>90</v>
      </c>
      <c r="E4" s="1" t="s">
        <v>102</v>
      </c>
      <c r="F4" s="1" t="s">
        <v>29</v>
      </c>
      <c r="G4" s="9" t="s">
        <v>111</v>
      </c>
      <c r="H4" s="7" t="s">
        <v>67</v>
      </c>
      <c r="I4" s="10" t="s">
        <v>112</v>
      </c>
      <c r="J4" s="7" t="s">
        <v>68</v>
      </c>
      <c r="K4" s="7" t="s">
        <v>108</v>
      </c>
      <c r="L4" s="7" t="s">
        <v>69</v>
      </c>
    </row>
    <row r="5" spans="1:20" x14ac:dyDescent="0.25">
      <c r="A5" s="7" t="s">
        <v>150</v>
      </c>
      <c r="B5" s="1">
        <v>2001</v>
      </c>
      <c r="C5" s="1" t="s">
        <v>88</v>
      </c>
      <c r="D5" s="1" t="s">
        <v>90</v>
      </c>
      <c r="E5" s="1" t="s">
        <v>102</v>
      </c>
      <c r="F5" s="1" t="s">
        <v>29</v>
      </c>
      <c r="G5" s="9" t="s">
        <v>111</v>
      </c>
      <c r="H5" s="7" t="s">
        <v>67</v>
      </c>
      <c r="I5" s="10" t="s">
        <v>112</v>
      </c>
      <c r="J5" s="7" t="s">
        <v>68</v>
      </c>
      <c r="K5" s="7" t="s">
        <v>108</v>
      </c>
      <c r="L5" s="7" t="s">
        <v>69</v>
      </c>
      <c r="N5" s="9" t="s">
        <v>137</v>
      </c>
      <c r="O5" s="9" t="s">
        <v>113</v>
      </c>
      <c r="P5" s="9" t="s">
        <v>115</v>
      </c>
      <c r="Q5" s="9" t="s">
        <v>117</v>
      </c>
      <c r="R5" s="9" t="s">
        <v>119</v>
      </c>
      <c r="S5" s="9" t="s">
        <v>121</v>
      </c>
    </row>
    <row r="6" spans="1:20" x14ac:dyDescent="0.25">
      <c r="A6" t="s">
        <v>103</v>
      </c>
      <c r="B6" s="1">
        <v>2002</v>
      </c>
      <c r="C6" s="1" t="s">
        <v>88</v>
      </c>
      <c r="D6" s="1" t="s">
        <v>91</v>
      </c>
      <c r="E6" s="1" t="s">
        <v>102</v>
      </c>
      <c r="F6" s="1" t="s">
        <v>27</v>
      </c>
      <c r="G6" s="9" t="s">
        <v>113</v>
      </c>
      <c r="H6" s="7" t="s">
        <v>61</v>
      </c>
      <c r="I6" s="10" t="s">
        <v>114</v>
      </c>
      <c r="J6" s="7" t="s">
        <v>62</v>
      </c>
      <c r="K6" s="7" t="s">
        <v>108</v>
      </c>
      <c r="L6" s="7" t="s">
        <v>63</v>
      </c>
      <c r="N6" s="10" t="s">
        <v>138</v>
      </c>
      <c r="O6" s="10" t="s">
        <v>114</v>
      </c>
      <c r="P6" s="10" t="s">
        <v>116</v>
      </c>
      <c r="Q6" s="10" t="s">
        <v>118</v>
      </c>
      <c r="R6" s="10" t="s">
        <v>120</v>
      </c>
      <c r="S6" s="9" t="s">
        <v>122</v>
      </c>
    </row>
    <row r="7" spans="1:20" x14ac:dyDescent="0.25">
      <c r="B7" s="1">
        <v>2003</v>
      </c>
      <c r="C7" s="1" t="s">
        <v>88</v>
      </c>
      <c r="D7" s="1" t="s">
        <v>91</v>
      </c>
      <c r="E7" s="1" t="s">
        <v>102</v>
      </c>
      <c r="F7" s="1" t="s">
        <v>27</v>
      </c>
      <c r="G7" s="9" t="s">
        <v>113</v>
      </c>
      <c r="H7" s="7" t="s">
        <v>61</v>
      </c>
      <c r="I7" s="10" t="s">
        <v>114</v>
      </c>
      <c r="J7" s="7" t="s">
        <v>62</v>
      </c>
      <c r="K7" s="7" t="s">
        <v>108</v>
      </c>
      <c r="L7" s="7" t="s">
        <v>63</v>
      </c>
      <c r="N7" s="9" t="s">
        <v>139</v>
      </c>
      <c r="O7" s="9" t="s">
        <v>125</v>
      </c>
      <c r="P7" s="9" t="s">
        <v>127</v>
      </c>
      <c r="R7" s="9" t="s">
        <v>129</v>
      </c>
    </row>
    <row r="8" spans="1:20" x14ac:dyDescent="0.25">
      <c r="A8" s="1" t="s">
        <v>104</v>
      </c>
      <c r="B8" s="1">
        <v>2004</v>
      </c>
      <c r="C8" s="1" t="s">
        <v>88</v>
      </c>
      <c r="D8" s="1" t="s">
        <v>92</v>
      </c>
      <c r="E8" s="1" t="s">
        <v>17</v>
      </c>
      <c r="F8" s="1" t="s">
        <v>25</v>
      </c>
      <c r="G8" s="9" t="s">
        <v>115</v>
      </c>
      <c r="H8" s="7" t="s">
        <v>55</v>
      </c>
      <c r="I8" s="10" t="s">
        <v>116</v>
      </c>
      <c r="J8" s="7" t="s">
        <v>56</v>
      </c>
      <c r="K8" s="7" t="s">
        <v>108</v>
      </c>
      <c r="L8" s="7" t="s">
        <v>57</v>
      </c>
      <c r="N8" s="10" t="s">
        <v>140</v>
      </c>
      <c r="O8" s="10" t="s">
        <v>126</v>
      </c>
      <c r="P8" s="10" t="s">
        <v>128</v>
      </c>
      <c r="R8" s="10" t="s">
        <v>130</v>
      </c>
    </row>
    <row r="9" spans="1:20" x14ac:dyDescent="0.25">
      <c r="B9" s="1">
        <v>2005</v>
      </c>
      <c r="C9" s="1" t="s">
        <v>88</v>
      </c>
      <c r="D9" s="1" t="s">
        <v>92</v>
      </c>
      <c r="E9" s="1" t="s">
        <v>17</v>
      </c>
      <c r="F9" s="1" t="s">
        <v>25</v>
      </c>
      <c r="G9" s="9" t="s">
        <v>115</v>
      </c>
      <c r="H9" s="7" t="s">
        <v>55</v>
      </c>
      <c r="I9" s="10" t="s">
        <v>116</v>
      </c>
      <c r="J9" s="7" t="s">
        <v>56</v>
      </c>
      <c r="K9" s="7" t="s">
        <v>108</v>
      </c>
      <c r="L9" s="7" t="s">
        <v>57</v>
      </c>
    </row>
    <row r="10" spans="1:20" x14ac:dyDescent="0.25">
      <c r="B10" s="1">
        <v>2006</v>
      </c>
      <c r="C10" s="1" t="s">
        <v>88</v>
      </c>
      <c r="D10" s="1" t="s">
        <v>93</v>
      </c>
      <c r="E10" s="1" t="s">
        <v>15</v>
      </c>
      <c r="F10" s="1" t="s">
        <v>23</v>
      </c>
      <c r="G10" s="9" t="s">
        <v>117</v>
      </c>
      <c r="H10" s="7" t="s">
        <v>49</v>
      </c>
      <c r="I10" s="10" t="s">
        <v>118</v>
      </c>
      <c r="J10" s="7" t="s">
        <v>50</v>
      </c>
      <c r="K10" s="7" t="s">
        <v>108</v>
      </c>
      <c r="L10" s="7" t="s">
        <v>51</v>
      </c>
    </row>
    <row r="11" spans="1:20" x14ac:dyDescent="0.25">
      <c r="B11" s="1">
        <v>2007</v>
      </c>
      <c r="C11" s="1" t="s">
        <v>88</v>
      </c>
      <c r="D11" s="1" t="s">
        <v>93</v>
      </c>
      <c r="E11" s="1" t="s">
        <v>15</v>
      </c>
      <c r="F11" s="1" t="s">
        <v>23</v>
      </c>
      <c r="G11" s="9" t="s">
        <v>117</v>
      </c>
      <c r="H11" s="7" t="s">
        <v>49</v>
      </c>
      <c r="I11" s="10" t="s">
        <v>118</v>
      </c>
      <c r="J11" s="7" t="s">
        <v>50</v>
      </c>
      <c r="K11" s="7" t="s">
        <v>108</v>
      </c>
      <c r="L11" s="7" t="s">
        <v>51</v>
      </c>
      <c r="Q11" s="67" t="s">
        <v>89</v>
      </c>
      <c r="R11" s="67"/>
      <c r="S11" s="67" t="s">
        <v>88</v>
      </c>
      <c r="T11" s="67"/>
    </row>
    <row r="12" spans="1:20" x14ac:dyDescent="0.25">
      <c r="B12" s="1">
        <v>2008</v>
      </c>
      <c r="C12" s="1" t="s">
        <v>88</v>
      </c>
      <c r="D12" s="1" t="s">
        <v>94</v>
      </c>
      <c r="E12" s="1" t="s">
        <v>13</v>
      </c>
      <c r="F12" s="1" t="s">
        <v>21</v>
      </c>
      <c r="G12" s="9" t="s">
        <v>119</v>
      </c>
      <c r="H12" s="7" t="s">
        <v>43</v>
      </c>
      <c r="I12" s="10" t="s">
        <v>120</v>
      </c>
      <c r="J12" s="7" t="s">
        <v>44</v>
      </c>
      <c r="K12" s="7" t="s">
        <v>108</v>
      </c>
      <c r="L12" s="7" t="s">
        <v>45</v>
      </c>
      <c r="Q12" s="9" t="s">
        <v>139</v>
      </c>
      <c r="R12" s="7" t="s">
        <v>70</v>
      </c>
      <c r="S12" s="9" t="s">
        <v>137</v>
      </c>
      <c r="T12" s="7" t="s">
        <v>67</v>
      </c>
    </row>
    <row r="13" spans="1:20" x14ac:dyDescent="0.25">
      <c r="B13" s="1">
        <v>2009</v>
      </c>
      <c r="C13" s="1" t="s">
        <v>88</v>
      </c>
      <c r="D13" s="1" t="s">
        <v>94</v>
      </c>
      <c r="E13" s="1" t="s">
        <v>13</v>
      </c>
      <c r="F13" s="1" t="s">
        <v>21</v>
      </c>
      <c r="G13" s="9" t="s">
        <v>119</v>
      </c>
      <c r="H13" s="7" t="s">
        <v>43</v>
      </c>
      <c r="I13" s="10" t="s">
        <v>120</v>
      </c>
      <c r="J13" s="7" t="s">
        <v>44</v>
      </c>
      <c r="K13" s="7" t="s">
        <v>108</v>
      </c>
      <c r="L13" s="7" t="s">
        <v>45</v>
      </c>
      <c r="N13" s="1" t="s">
        <v>101</v>
      </c>
      <c r="O13" s="7" t="s">
        <v>131</v>
      </c>
      <c r="Q13" s="9" t="s">
        <v>125</v>
      </c>
      <c r="R13" s="7" t="s">
        <v>64</v>
      </c>
      <c r="S13" s="9" t="s">
        <v>113</v>
      </c>
      <c r="T13" s="7" t="s">
        <v>61</v>
      </c>
    </row>
    <row r="14" spans="1:20" x14ac:dyDescent="0.25">
      <c r="B14" s="1">
        <v>2010</v>
      </c>
      <c r="C14" s="1" t="s">
        <v>88</v>
      </c>
      <c r="D14" s="1" t="s">
        <v>101</v>
      </c>
      <c r="E14" s="1" t="s">
        <v>11</v>
      </c>
      <c r="F14" s="1" t="s">
        <v>19</v>
      </c>
      <c r="G14" s="9" t="s">
        <v>121</v>
      </c>
      <c r="H14" s="1" t="s">
        <v>37</v>
      </c>
      <c r="I14" s="9" t="s">
        <v>122</v>
      </c>
      <c r="J14" s="1" t="s">
        <v>38</v>
      </c>
      <c r="K14" s="7" t="s">
        <v>108</v>
      </c>
      <c r="L14" s="1" t="s">
        <v>39</v>
      </c>
      <c r="N14" s="1" t="s">
        <v>94</v>
      </c>
      <c r="O14" s="1" t="s">
        <v>132</v>
      </c>
      <c r="Q14" s="9" t="s">
        <v>127</v>
      </c>
      <c r="R14" s="7" t="s">
        <v>58</v>
      </c>
      <c r="S14" s="9" t="s">
        <v>115</v>
      </c>
      <c r="T14" s="7" t="s">
        <v>55</v>
      </c>
    </row>
    <row r="15" spans="1:20" x14ac:dyDescent="0.25">
      <c r="B15" s="1">
        <v>2011</v>
      </c>
      <c r="C15" s="1" t="s">
        <v>88</v>
      </c>
      <c r="D15" s="1" t="s">
        <v>101</v>
      </c>
      <c r="E15" s="1" t="s">
        <v>11</v>
      </c>
      <c r="F15" s="1" t="s">
        <v>19</v>
      </c>
      <c r="G15" s="9" t="s">
        <v>121</v>
      </c>
      <c r="H15" s="1" t="s">
        <v>37</v>
      </c>
      <c r="I15" s="9" t="s">
        <v>122</v>
      </c>
      <c r="J15" s="1" t="s">
        <v>38</v>
      </c>
      <c r="K15" s="7" t="s">
        <v>108</v>
      </c>
      <c r="L15" s="1" t="s">
        <v>39</v>
      </c>
      <c r="N15" s="1" t="s">
        <v>93</v>
      </c>
      <c r="O15" s="7" t="s">
        <v>133</v>
      </c>
      <c r="Q15" s="9" t="s">
        <v>117</v>
      </c>
      <c r="R15" s="7" t="s">
        <v>52</v>
      </c>
      <c r="S15" s="9" t="s">
        <v>117</v>
      </c>
      <c r="T15" s="7" t="s">
        <v>49</v>
      </c>
    </row>
    <row r="16" spans="1:20" x14ac:dyDescent="0.25">
      <c r="B16" s="1">
        <v>2012</v>
      </c>
      <c r="C16" s="1" t="s">
        <v>88</v>
      </c>
      <c r="D16" s="1" t="s">
        <v>101</v>
      </c>
      <c r="E16" s="1" t="s">
        <v>11</v>
      </c>
      <c r="F16" s="1" t="s">
        <v>19</v>
      </c>
      <c r="G16" s="9" t="s">
        <v>121</v>
      </c>
      <c r="H16" s="1" t="s">
        <v>37</v>
      </c>
      <c r="I16" s="9" t="s">
        <v>122</v>
      </c>
      <c r="J16" s="1" t="s">
        <v>38</v>
      </c>
      <c r="K16" s="7" t="s">
        <v>108</v>
      </c>
      <c r="L16" s="1" t="s">
        <v>39</v>
      </c>
      <c r="N16" s="1" t="s">
        <v>92</v>
      </c>
      <c r="O16" s="7" t="s">
        <v>134</v>
      </c>
      <c r="Q16" s="9" t="s">
        <v>129</v>
      </c>
      <c r="R16" s="7" t="s">
        <v>46</v>
      </c>
      <c r="S16" s="9" t="s">
        <v>119</v>
      </c>
      <c r="T16" s="7" t="s">
        <v>43</v>
      </c>
    </row>
    <row r="17" spans="2:20" x14ac:dyDescent="0.25">
      <c r="B17" s="1">
        <v>2013</v>
      </c>
      <c r="C17" s="1" t="s">
        <v>88</v>
      </c>
      <c r="D17" s="1" t="s">
        <v>101</v>
      </c>
      <c r="E17" s="1" t="s">
        <v>11</v>
      </c>
      <c r="F17" s="1" t="s">
        <v>19</v>
      </c>
      <c r="G17" s="9" t="s">
        <v>121</v>
      </c>
      <c r="H17" s="1" t="s">
        <v>37</v>
      </c>
      <c r="I17" s="9" t="s">
        <v>122</v>
      </c>
      <c r="J17" s="1" t="s">
        <v>38</v>
      </c>
      <c r="K17" s="7" t="s">
        <v>108</v>
      </c>
      <c r="L17" s="1" t="s">
        <v>39</v>
      </c>
      <c r="N17" s="1" t="s">
        <v>91</v>
      </c>
      <c r="O17" s="7" t="s">
        <v>135</v>
      </c>
      <c r="Q17" s="9" t="s">
        <v>121</v>
      </c>
      <c r="R17" s="7" t="s">
        <v>40</v>
      </c>
      <c r="S17" s="9" t="s">
        <v>121</v>
      </c>
      <c r="T17" s="1" t="s">
        <v>37</v>
      </c>
    </row>
    <row r="18" spans="2:20" x14ac:dyDescent="0.25">
      <c r="B18" s="1">
        <v>1999</v>
      </c>
      <c r="C18" s="1" t="s">
        <v>89</v>
      </c>
      <c r="D18" s="1" t="s">
        <v>90</v>
      </c>
      <c r="E18" s="1" t="s">
        <v>102</v>
      </c>
      <c r="F18" s="1" t="s">
        <v>30</v>
      </c>
      <c r="G18" s="9" t="s">
        <v>123</v>
      </c>
      <c r="H18" s="7" t="s">
        <v>70</v>
      </c>
      <c r="I18" s="10" t="s">
        <v>124</v>
      </c>
      <c r="J18" s="7" t="s">
        <v>71</v>
      </c>
      <c r="K18" s="7" t="s">
        <v>108</v>
      </c>
      <c r="L18" s="7" t="s">
        <v>72</v>
      </c>
      <c r="N18" s="1" t="s">
        <v>90</v>
      </c>
      <c r="O18" s="7" t="s">
        <v>136</v>
      </c>
      <c r="Q18" s="10" t="s">
        <v>140</v>
      </c>
      <c r="R18" s="7" t="s">
        <v>71</v>
      </c>
      <c r="S18" s="10" t="s">
        <v>138</v>
      </c>
      <c r="T18" s="7" t="s">
        <v>68</v>
      </c>
    </row>
    <row r="19" spans="2:20" x14ac:dyDescent="0.25">
      <c r="B19" s="1">
        <v>2000</v>
      </c>
      <c r="C19" s="1" t="s">
        <v>89</v>
      </c>
      <c r="D19" s="1" t="s">
        <v>90</v>
      </c>
      <c r="E19" s="1" t="s">
        <v>102</v>
      </c>
      <c r="F19" s="1" t="s">
        <v>30</v>
      </c>
      <c r="G19" s="9" t="s">
        <v>123</v>
      </c>
      <c r="H19" s="7" t="s">
        <v>70</v>
      </c>
      <c r="I19" s="10" t="s">
        <v>124</v>
      </c>
      <c r="J19" s="7" t="s">
        <v>71</v>
      </c>
      <c r="K19" s="7" t="s">
        <v>108</v>
      </c>
      <c r="L19" s="7" t="s">
        <v>72</v>
      </c>
      <c r="Q19" s="10" t="s">
        <v>126</v>
      </c>
      <c r="R19" s="7" t="s">
        <v>65</v>
      </c>
      <c r="S19" s="10" t="s">
        <v>114</v>
      </c>
      <c r="T19" s="7" t="s">
        <v>62</v>
      </c>
    </row>
    <row r="20" spans="2:20" x14ac:dyDescent="0.25">
      <c r="B20" s="1">
        <v>2001</v>
      </c>
      <c r="C20" s="1" t="s">
        <v>89</v>
      </c>
      <c r="D20" s="1" t="s">
        <v>90</v>
      </c>
      <c r="E20" s="1" t="s">
        <v>102</v>
      </c>
      <c r="F20" s="1" t="s">
        <v>30</v>
      </c>
      <c r="G20" s="9" t="s">
        <v>123</v>
      </c>
      <c r="H20" s="7" t="s">
        <v>70</v>
      </c>
      <c r="I20" s="10" t="s">
        <v>124</v>
      </c>
      <c r="J20" s="7" t="s">
        <v>71</v>
      </c>
      <c r="K20" s="7" t="s">
        <v>108</v>
      </c>
      <c r="L20" s="7" t="s">
        <v>72</v>
      </c>
      <c r="Q20" s="10" t="s">
        <v>128</v>
      </c>
      <c r="R20" s="7" t="s">
        <v>59</v>
      </c>
      <c r="S20" s="10" t="s">
        <v>116</v>
      </c>
      <c r="T20" s="7" t="s">
        <v>56</v>
      </c>
    </row>
    <row r="21" spans="2:20" x14ac:dyDescent="0.25">
      <c r="B21" s="1">
        <v>2002</v>
      </c>
      <c r="C21" s="1" t="s">
        <v>89</v>
      </c>
      <c r="D21" s="1" t="s">
        <v>91</v>
      </c>
      <c r="E21" s="1" t="s">
        <v>102</v>
      </c>
      <c r="F21" s="1" t="s">
        <v>28</v>
      </c>
      <c r="G21" s="9" t="s">
        <v>125</v>
      </c>
      <c r="H21" s="7" t="s">
        <v>64</v>
      </c>
      <c r="I21" s="10" t="s">
        <v>126</v>
      </c>
      <c r="J21" s="7" t="s">
        <v>65</v>
      </c>
      <c r="K21" s="7" t="s">
        <v>108</v>
      </c>
      <c r="L21" s="7" t="s">
        <v>66</v>
      </c>
      <c r="Q21" s="10" t="s">
        <v>118</v>
      </c>
      <c r="R21" s="7" t="s">
        <v>53</v>
      </c>
      <c r="S21" s="10" t="s">
        <v>118</v>
      </c>
      <c r="T21" s="7" t="s">
        <v>50</v>
      </c>
    </row>
    <row r="22" spans="2:20" x14ac:dyDescent="0.25">
      <c r="B22" s="1">
        <v>2003</v>
      </c>
      <c r="C22" s="1" t="s">
        <v>89</v>
      </c>
      <c r="D22" s="1" t="s">
        <v>91</v>
      </c>
      <c r="E22" s="1" t="s">
        <v>102</v>
      </c>
      <c r="F22" s="1" t="s">
        <v>28</v>
      </c>
      <c r="G22" s="9" t="s">
        <v>125</v>
      </c>
      <c r="H22" s="7" t="s">
        <v>64</v>
      </c>
      <c r="I22" s="10" t="s">
        <v>126</v>
      </c>
      <c r="J22" s="7" t="s">
        <v>65</v>
      </c>
      <c r="K22" s="7" t="s">
        <v>108</v>
      </c>
      <c r="L22" s="7" t="s">
        <v>66</v>
      </c>
      <c r="N22" s="67" t="s">
        <v>141</v>
      </c>
      <c r="O22" s="67"/>
      <c r="Q22" s="10" t="s">
        <v>130</v>
      </c>
      <c r="R22" s="7" t="s">
        <v>47</v>
      </c>
      <c r="S22" s="10" t="s">
        <v>120</v>
      </c>
      <c r="T22" s="7" t="s">
        <v>44</v>
      </c>
    </row>
    <row r="23" spans="2:20" x14ac:dyDescent="0.25">
      <c r="B23" s="1">
        <v>2004</v>
      </c>
      <c r="C23" s="1" t="s">
        <v>89</v>
      </c>
      <c r="D23" s="1" t="s">
        <v>92</v>
      </c>
      <c r="E23" s="1" t="s">
        <v>18</v>
      </c>
      <c r="F23" s="1" t="s">
        <v>26</v>
      </c>
      <c r="G23" s="9" t="s">
        <v>127</v>
      </c>
      <c r="H23" s="7" t="s">
        <v>58</v>
      </c>
      <c r="I23" s="10" t="s">
        <v>128</v>
      </c>
      <c r="J23" s="7" t="s">
        <v>59</v>
      </c>
      <c r="K23" s="7" t="s">
        <v>108</v>
      </c>
      <c r="L23" s="7" t="s">
        <v>60</v>
      </c>
      <c r="N23" s="1" t="s">
        <v>101</v>
      </c>
      <c r="O23" s="7">
        <v>12</v>
      </c>
      <c r="Q23" s="9" t="s">
        <v>122</v>
      </c>
      <c r="R23" s="7" t="s">
        <v>41</v>
      </c>
      <c r="S23" s="9" t="s">
        <v>122</v>
      </c>
      <c r="T23" s="1" t="s">
        <v>38</v>
      </c>
    </row>
    <row r="24" spans="2:20" x14ac:dyDescent="0.25">
      <c r="B24" s="1">
        <v>2005</v>
      </c>
      <c r="C24" s="1" t="s">
        <v>89</v>
      </c>
      <c r="D24" s="1" t="s">
        <v>92</v>
      </c>
      <c r="E24" s="1" t="s">
        <v>18</v>
      </c>
      <c r="F24" s="1" t="s">
        <v>26</v>
      </c>
      <c r="G24" s="9" t="s">
        <v>127</v>
      </c>
      <c r="H24" s="7" t="s">
        <v>58</v>
      </c>
      <c r="I24" s="10" t="s">
        <v>128</v>
      </c>
      <c r="J24" s="7" t="s">
        <v>59</v>
      </c>
      <c r="K24" s="7" t="s">
        <v>108</v>
      </c>
      <c r="L24" s="7" t="s">
        <v>60</v>
      </c>
      <c r="N24" s="1" t="s">
        <v>94</v>
      </c>
      <c r="O24" s="7">
        <v>12</v>
      </c>
    </row>
    <row r="25" spans="2:20" x14ac:dyDescent="0.25">
      <c r="B25" s="1">
        <v>2006</v>
      </c>
      <c r="C25" s="1" t="s">
        <v>89</v>
      </c>
      <c r="D25" s="1" t="s">
        <v>93</v>
      </c>
      <c r="E25" s="1" t="s">
        <v>16</v>
      </c>
      <c r="F25" s="1" t="s">
        <v>24</v>
      </c>
      <c r="G25" s="9" t="s">
        <v>117</v>
      </c>
      <c r="H25" s="7" t="s">
        <v>52</v>
      </c>
      <c r="I25" s="10" t="s">
        <v>118</v>
      </c>
      <c r="J25" s="7" t="s">
        <v>53</v>
      </c>
      <c r="K25" s="7" t="s">
        <v>108</v>
      </c>
      <c r="L25" s="7" t="s">
        <v>54</v>
      </c>
      <c r="N25" s="1" t="s">
        <v>93</v>
      </c>
      <c r="O25" s="7">
        <v>18</v>
      </c>
    </row>
    <row r="26" spans="2:20" x14ac:dyDescent="0.25">
      <c r="B26" s="1">
        <v>2007</v>
      </c>
      <c r="C26" s="1" t="s">
        <v>89</v>
      </c>
      <c r="D26" s="1" t="s">
        <v>93</v>
      </c>
      <c r="E26" s="1" t="s">
        <v>16</v>
      </c>
      <c r="F26" s="1" t="s">
        <v>24</v>
      </c>
      <c r="G26" s="9" t="s">
        <v>117</v>
      </c>
      <c r="H26" s="7" t="s">
        <v>52</v>
      </c>
      <c r="I26" s="10" t="s">
        <v>118</v>
      </c>
      <c r="J26" s="7" t="s">
        <v>53</v>
      </c>
      <c r="K26" s="7" t="s">
        <v>108</v>
      </c>
      <c r="L26" s="7" t="s">
        <v>54</v>
      </c>
      <c r="N26" s="1" t="s">
        <v>92</v>
      </c>
      <c r="O26" s="7">
        <v>18</v>
      </c>
    </row>
    <row r="27" spans="2:20" x14ac:dyDescent="0.25">
      <c r="B27" s="1">
        <v>2008</v>
      </c>
      <c r="C27" s="1" t="s">
        <v>89</v>
      </c>
      <c r="D27" s="1" t="s">
        <v>94</v>
      </c>
      <c r="E27" s="1" t="s">
        <v>14</v>
      </c>
      <c r="F27" s="1" t="s">
        <v>22</v>
      </c>
      <c r="G27" s="9" t="s">
        <v>129</v>
      </c>
      <c r="H27" s="7" t="s">
        <v>46</v>
      </c>
      <c r="I27" s="10" t="s">
        <v>130</v>
      </c>
      <c r="J27" s="7" t="s">
        <v>47</v>
      </c>
      <c r="K27" s="7" t="s">
        <v>108</v>
      </c>
      <c r="L27" s="7" t="s">
        <v>48</v>
      </c>
      <c r="N27" s="1" t="s">
        <v>91</v>
      </c>
      <c r="O27" s="7">
        <v>18</v>
      </c>
    </row>
    <row r="28" spans="2:20" x14ac:dyDescent="0.25">
      <c r="B28" s="1">
        <v>2009</v>
      </c>
      <c r="C28" s="1" t="s">
        <v>89</v>
      </c>
      <c r="D28" s="1" t="s">
        <v>94</v>
      </c>
      <c r="E28" s="1" t="s">
        <v>14</v>
      </c>
      <c r="F28" s="1" t="s">
        <v>22</v>
      </c>
      <c r="G28" s="9" t="s">
        <v>129</v>
      </c>
      <c r="H28" s="7" t="s">
        <v>46</v>
      </c>
      <c r="I28" s="10" t="s">
        <v>130</v>
      </c>
      <c r="J28" s="7" t="s">
        <v>47</v>
      </c>
      <c r="K28" s="7" t="s">
        <v>108</v>
      </c>
      <c r="L28" s="7" t="s">
        <v>48</v>
      </c>
      <c r="N28" s="1" t="s">
        <v>90</v>
      </c>
      <c r="O28" s="7">
        <v>18</v>
      </c>
    </row>
    <row r="29" spans="2:20" x14ac:dyDescent="0.25">
      <c r="B29" s="1">
        <v>2010</v>
      </c>
      <c r="C29" s="1" t="s">
        <v>89</v>
      </c>
      <c r="D29" s="1" t="s">
        <v>101</v>
      </c>
      <c r="E29" s="1" t="s">
        <v>12</v>
      </c>
      <c r="F29" s="1" t="s">
        <v>20</v>
      </c>
      <c r="G29" s="9" t="s">
        <v>121</v>
      </c>
      <c r="H29" s="7" t="s">
        <v>40</v>
      </c>
      <c r="I29" s="9" t="s">
        <v>122</v>
      </c>
      <c r="J29" s="7" t="s">
        <v>41</v>
      </c>
      <c r="K29" s="7" t="s">
        <v>108</v>
      </c>
      <c r="L29" s="7" t="s">
        <v>42</v>
      </c>
    </row>
    <row r="30" spans="2:20" x14ac:dyDescent="0.25">
      <c r="B30" s="1">
        <v>2011</v>
      </c>
      <c r="C30" s="1" t="s">
        <v>89</v>
      </c>
      <c r="D30" s="1" t="s">
        <v>101</v>
      </c>
      <c r="E30" s="1" t="s">
        <v>12</v>
      </c>
      <c r="F30" s="1" t="s">
        <v>20</v>
      </c>
      <c r="G30" s="9" t="s">
        <v>121</v>
      </c>
      <c r="H30" s="7" t="s">
        <v>40</v>
      </c>
      <c r="I30" s="9" t="s">
        <v>122</v>
      </c>
      <c r="J30" s="7" t="s">
        <v>41</v>
      </c>
      <c r="K30" s="7" t="s">
        <v>108</v>
      </c>
      <c r="L30" s="7" t="s">
        <v>42</v>
      </c>
    </row>
    <row r="31" spans="2:20" x14ac:dyDescent="0.25">
      <c r="B31" s="1">
        <v>2012</v>
      </c>
      <c r="C31" s="1" t="s">
        <v>89</v>
      </c>
      <c r="D31" s="1" t="s">
        <v>101</v>
      </c>
      <c r="E31" s="1" t="s">
        <v>12</v>
      </c>
      <c r="F31" s="1" t="s">
        <v>20</v>
      </c>
      <c r="G31" s="9" t="s">
        <v>121</v>
      </c>
      <c r="H31" s="7" t="s">
        <v>40</v>
      </c>
      <c r="I31" s="9" t="s">
        <v>122</v>
      </c>
      <c r="J31" s="7" t="s">
        <v>41</v>
      </c>
      <c r="K31" s="7" t="s">
        <v>108</v>
      </c>
      <c r="L31" s="7" t="s">
        <v>42</v>
      </c>
    </row>
    <row r="32" spans="2:20" x14ac:dyDescent="0.25">
      <c r="B32" s="1">
        <v>2013</v>
      </c>
      <c r="C32" s="1" t="s">
        <v>89</v>
      </c>
      <c r="D32" s="1" t="s">
        <v>101</v>
      </c>
      <c r="E32" s="1" t="s">
        <v>12</v>
      </c>
      <c r="F32" s="1" t="s">
        <v>20</v>
      </c>
      <c r="G32" s="9" t="s">
        <v>121</v>
      </c>
      <c r="H32" s="7" t="s">
        <v>40</v>
      </c>
      <c r="I32" s="9" t="s">
        <v>122</v>
      </c>
      <c r="J32" s="7" t="s">
        <v>41</v>
      </c>
      <c r="K32" s="7" t="s">
        <v>108</v>
      </c>
      <c r="L32" s="7" t="s">
        <v>42</v>
      </c>
    </row>
    <row r="34" spans="4:7" x14ac:dyDescent="0.25">
      <c r="E34" s="1" t="s">
        <v>86</v>
      </c>
      <c r="F34" s="1" t="s">
        <v>151</v>
      </c>
      <c r="G34" s="9" t="s">
        <v>152</v>
      </c>
    </row>
    <row r="35" spans="4:7" x14ac:dyDescent="0.25">
      <c r="D35" s="1" t="s">
        <v>101</v>
      </c>
      <c r="E35" s="1" t="s">
        <v>31</v>
      </c>
      <c r="F35" s="1" t="s">
        <v>73</v>
      </c>
      <c r="G35" s="9" t="s">
        <v>74</v>
      </c>
    </row>
    <row r="36" spans="4:7" x14ac:dyDescent="0.25">
      <c r="D36" s="1" t="s">
        <v>94</v>
      </c>
      <c r="E36" s="1" t="s">
        <v>32</v>
      </c>
      <c r="F36" s="1" t="s">
        <v>75</v>
      </c>
      <c r="G36" s="9" t="s">
        <v>76</v>
      </c>
    </row>
    <row r="37" spans="4:7" x14ac:dyDescent="0.25">
      <c r="D37" s="1" t="s">
        <v>93</v>
      </c>
      <c r="E37" s="1" t="s">
        <v>33</v>
      </c>
      <c r="F37" s="1" t="s">
        <v>77</v>
      </c>
      <c r="G37" s="9" t="s">
        <v>78</v>
      </c>
    </row>
    <row r="38" spans="4:7" x14ac:dyDescent="0.25">
      <c r="D38" s="1" t="s">
        <v>92</v>
      </c>
      <c r="E38" s="1" t="s">
        <v>34</v>
      </c>
      <c r="F38" s="1" t="s">
        <v>79</v>
      </c>
      <c r="G38" s="9" t="s">
        <v>80</v>
      </c>
    </row>
    <row r="39" spans="4:7" x14ac:dyDescent="0.25">
      <c r="D39" s="1" t="s">
        <v>91</v>
      </c>
      <c r="E39" s="1" t="s">
        <v>35</v>
      </c>
      <c r="F39" s="1" t="s">
        <v>81</v>
      </c>
      <c r="G39" s="9" t="s">
        <v>82</v>
      </c>
    </row>
    <row r="40" spans="4:7" x14ac:dyDescent="0.25">
      <c r="D40" s="1" t="s">
        <v>90</v>
      </c>
      <c r="E40" s="1" t="s">
        <v>36</v>
      </c>
      <c r="F40" s="1" t="s">
        <v>83</v>
      </c>
      <c r="G40" s="9" t="s">
        <v>84</v>
      </c>
    </row>
  </sheetData>
  <sheetProtection algorithmName="SHA-512" hashValue="UI9ScA5auNjIy4UZrjNxhZWKRS+zPWnGKIUe+WLcj5uRfTMqewrbEuwpiGIggcCyRkyhGrpmk1sak1ubg+G8aw==" saltValue="jURayLhklgxqcsUYq3jjFA==" spinCount="100000" sheet="1" objects="1" scenarios="1" selectLockedCells="1"/>
  <mergeCells count="7">
    <mergeCell ref="Q11:R11"/>
    <mergeCell ref="S11:T11"/>
    <mergeCell ref="N22:O22"/>
    <mergeCell ref="G1:M1"/>
    <mergeCell ref="G2:H2"/>
    <mergeCell ref="I2:J2"/>
    <mergeCell ref="K2:L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14</vt:i4>
      </vt:variant>
    </vt:vector>
  </HeadingPairs>
  <TitlesOfParts>
    <vt:vector size="17" baseType="lpstr">
      <vt:lpstr>Stammdaten</vt:lpstr>
      <vt:lpstr>Meldeliste</vt:lpstr>
      <vt:lpstr>Tabelle2</vt:lpstr>
      <vt:lpstr>Junioren</vt:lpstr>
      <vt:lpstr>Juniorenm</vt:lpstr>
      <vt:lpstr>maxi</vt:lpstr>
      <vt:lpstr>maxi1</vt:lpstr>
      <vt:lpstr>medi</vt:lpstr>
      <vt:lpstr>medi1</vt:lpstr>
      <vt:lpstr>mikro</vt:lpstr>
      <vt:lpstr>mikro1</vt:lpstr>
      <vt:lpstr>mini</vt:lpstr>
      <vt:lpstr>mini1</vt:lpstr>
      <vt:lpstr>nano</vt:lpstr>
      <vt:lpstr>nano1</vt:lpstr>
      <vt:lpstr>super</vt:lpstr>
      <vt:lpstr>super1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CondorHawaii</dc:creator>
  <cp:lastModifiedBy>CondorHawaii</cp:lastModifiedBy>
  <dcterms:created xsi:type="dcterms:W3CDTF">2018-10-31T21:58:17Z</dcterms:created>
  <dcterms:modified xsi:type="dcterms:W3CDTF">2018-11-04T20:07:31Z</dcterms:modified>
</cp:coreProperties>
</file>